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T:\DR\Contentmanagement\Opdrachten 2024\Opmaak PDF\Leader\"/>
    </mc:Choice>
  </mc:AlternateContent>
  <xr:revisionPtr revIDLastSave="0" documentId="13_ncr:1_{9BCCA0A4-303C-42CC-BECD-B6B2D948FD66}" xr6:coauthVersionLast="47" xr6:coauthVersionMax="47" xr10:uidLastSave="{00000000-0000-0000-0000-000000000000}"/>
  <bookViews>
    <workbookView xWindow="-120" yWindow="-120" windowWidth="51840" windowHeight="21240" tabRatio="791" activeTab="7" xr2:uid="{00000000-000D-0000-FFFF-FFFF00000000}"/>
  </bookViews>
  <sheets>
    <sheet name="Toelichting" sheetId="20" r:id="rId1"/>
    <sheet name="Begrotingsoverzicht Beoordeling" sheetId="24" state="hidden" r:id="rId2"/>
    <sheet name="1. Aanvraag gegevens" sheetId="13" r:id="rId3"/>
    <sheet name="2. Projectdeelnemers" sheetId="6" r:id="rId4"/>
    <sheet name="3. Deelprestaties" sheetId="21" r:id="rId5"/>
    <sheet name="4. Uurtarief loonkosten" sheetId="16" r:id="rId6"/>
    <sheet name="5. Kosten uitvoering project" sheetId="17" r:id="rId7"/>
    <sheet name="6. Begrotingsoverzicht" sheetId="25" r:id="rId8"/>
    <sheet name="Lijsten" sheetId="26" state="hidden" r:id="rId9"/>
    <sheet name="Subsidie en activiteiten" sheetId="2" state="hidden" r:id="rId10"/>
    <sheet name="Kostentypen" sheetId="11" state="hidden" r:id="rId11"/>
    <sheet name="Vast tarief" sheetId="12" state="hidden" r:id="rId12"/>
    <sheet name="Berekeningsmethode" sheetId="22" state="hidden" r:id="rId13"/>
  </sheets>
  <definedNames>
    <definedName name="_xlnm._FilterDatabase" localSheetId="6" hidden="1">'5. Kosten uitvoering project'!$B$5:$G$106</definedName>
    <definedName name="_xlnm.Print_Area" localSheetId="4">'3. Deelprestaties'!$A$2:$H$41</definedName>
    <definedName name="_xlnm.Print_Area" localSheetId="5">'4. Uurtarief loonkosten'!$B$2:$P$55</definedName>
    <definedName name="_xlnm.Print_Area" localSheetId="6">'5. Kosten uitvoering project'!$A$1:$S$105</definedName>
    <definedName name="_xlnm.Print_Titles" localSheetId="4">'3. Deelprestaties'!$A:$A,'3. Deelprestaties'!$2:$4</definedName>
    <definedName name="_xlnm.Print_Titles" localSheetId="5">'4. Uurtarief loonkosten'!$B:$B,'4. Uurtarief loonkosten'!$2:$5</definedName>
    <definedName name="_xlnm.Print_Titles" localSheetId="6">'5. Kosten uitvoering project'!$A:$A,'5. Kosten uitvoering project'!$2:$5</definedName>
    <definedName name="Deelnemers">'2. Projectdeelnemers'!$B$5:$B$34</definedName>
    <definedName name="Deelnemers_Uniek">OFFSET(Lijsten!$A$1,1,,IF(COUNTIF(Lijsten!$A$1:$A$100,"?*")&gt;1,COUNTIF(Lijsten!$A$1:$A$100,"?*")-1,COUNTIF(Lijsten!$A$1:$A$100,"?*")))</definedName>
    <definedName name="Kostentype">Kostentypen!$D$2:$D$14</definedName>
    <definedName name="MijnOpties" localSheetId="7">IF('6. Begrotingsoverzicht'!$C$2&lt;&gt;"",Berekeningsmethode!$C$3:$C$5,Berekeningsmethode!$C$1)</definedName>
    <definedName name="MijnOpties">IF('1. Aanvraag gegevens'!$C$2&lt;&gt;"",Berekeningsmethode!$C$3:$C$5,Berekeningsmethode!$C$1)</definedName>
    <definedName name="Prestaties">'3. Deelprestaties'!$B$5:$B$34</definedName>
    <definedName name="Prestaties_Uniek">OFFSET(Lijsten!$C$1,1,,IF(COUNTIF(Lijsten!$C$1:$C$100,"?*")&gt;1,COUNTIF(Lijsten!$C$1:$C$100,"?*")-1,COUNTIF(Lijsten!$C$1:$C$100,"?*")))</definedName>
    <definedName name="Tb_Kostentype">Kostentypen!$D$2:$D$14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25" l="1"/>
  <c r="A2" i="26" a="1"/>
  <c r="A2" i="26"/>
  <c r="C2" i="26" a="1"/>
  <c r="C2" i="26"/>
  <c r="A3" i="26" a="1"/>
  <c r="A3" i="26"/>
  <c r="A4" i="26" a="1"/>
  <c r="A4" i="26"/>
  <c r="G39" i="21"/>
  <c r="F41" i="21"/>
  <c r="C8" i="25" l="1"/>
  <c r="C6" i="25"/>
  <c r="C5" i="25"/>
  <c r="C4" i="25"/>
  <c r="C3" i="25"/>
  <c r="C2" i="25"/>
  <c r="B20" i="25" a="1"/>
  <c r="B20" i="25" s="1"/>
  <c r="D18" i="25" a="1"/>
  <c r="D18" i="25" s="1"/>
  <c r="C18" i="25"/>
  <c r="D17" i="25" a="1"/>
  <c r="D17" i="25" s="1"/>
  <c r="C17" i="25"/>
  <c r="D16" i="25" a="1"/>
  <c r="D16" i="25" s="1"/>
  <c r="C16" i="25"/>
  <c r="D15" i="25" a="1"/>
  <c r="D15" i="25" s="1"/>
  <c r="C15" i="25"/>
  <c r="D14" i="25" a="1"/>
  <c r="D14" i="25" s="1"/>
  <c r="C14" i="25"/>
  <c r="D13" i="25" a="1"/>
  <c r="D13" i="25" s="1"/>
  <c r="C13" i="25"/>
  <c r="D11" i="25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5" i="21"/>
  <c r="E6" i="6"/>
  <c r="F6" i="6" s="1"/>
  <c r="E7" i="6"/>
  <c r="F7" i="6" s="1"/>
  <c r="E8" i="6"/>
  <c r="F8" i="6" s="1"/>
  <c r="E9" i="6"/>
  <c r="F9" i="6" s="1"/>
  <c r="E10" i="6"/>
  <c r="F10" i="6" s="1"/>
  <c r="E11" i="6"/>
  <c r="F11" i="6" s="1"/>
  <c r="E12" i="6"/>
  <c r="F12" i="6" s="1"/>
  <c r="E13" i="6"/>
  <c r="F13" i="6" s="1"/>
  <c r="E14" i="6"/>
  <c r="F14" i="6" s="1"/>
  <c r="E15" i="6"/>
  <c r="F15" i="6" s="1"/>
  <c r="E16" i="6"/>
  <c r="F16" i="6" s="1"/>
  <c r="E17" i="6"/>
  <c r="F17" i="6" s="1"/>
  <c r="E18" i="6"/>
  <c r="F18" i="6" s="1"/>
  <c r="E19" i="6"/>
  <c r="F19" i="6" s="1"/>
  <c r="E20" i="6"/>
  <c r="F20" i="6" s="1"/>
  <c r="E21" i="6"/>
  <c r="F21" i="6" s="1"/>
  <c r="E22" i="6"/>
  <c r="F22" i="6" s="1"/>
  <c r="E23" i="6"/>
  <c r="F23" i="6" s="1"/>
  <c r="E24" i="6"/>
  <c r="F24" i="6" s="1"/>
  <c r="E25" i="6"/>
  <c r="F25" i="6" s="1"/>
  <c r="E26" i="6"/>
  <c r="F26" i="6" s="1"/>
  <c r="E27" i="6"/>
  <c r="F27" i="6" s="1"/>
  <c r="E28" i="6"/>
  <c r="F28" i="6" s="1"/>
  <c r="E29" i="6"/>
  <c r="F29" i="6" s="1"/>
  <c r="E30" i="6"/>
  <c r="F30" i="6" s="1"/>
  <c r="E31" i="6"/>
  <c r="F31" i="6" s="1"/>
  <c r="E32" i="6"/>
  <c r="F32" i="6" s="1"/>
  <c r="E33" i="6"/>
  <c r="F33" i="6" s="1"/>
  <c r="E34" i="6"/>
  <c r="F34" i="6" s="1"/>
  <c r="E5" i="6"/>
  <c r="F5" i="6" s="1"/>
  <c r="F35" i="6" s="1"/>
  <c r="C23" i="2"/>
  <c r="B23" i="2"/>
  <c r="C3" i="17"/>
  <c r="C2" i="17"/>
  <c r="C5" i="22"/>
  <c r="C4" i="22"/>
  <c r="D2" i="11"/>
  <c r="D4" i="11"/>
  <c r="C11" i="2"/>
  <c r="C7" i="13"/>
  <c r="C1" i="13"/>
  <c r="D3" i="2"/>
  <c r="D12" i="25" l="1" a="1"/>
  <c r="D12" i="25" s="1"/>
  <c r="B11" i="2"/>
  <c r="C1" i="25"/>
  <c r="E5" i="21"/>
  <c r="D35" i="21"/>
  <c r="E34" i="21"/>
  <c r="E33" i="21"/>
  <c r="E32" i="21"/>
  <c r="E31" i="21"/>
  <c r="E30" i="21"/>
  <c r="E29" i="21"/>
  <c r="E28" i="21"/>
  <c r="E27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E9" i="21"/>
  <c r="E8" i="21"/>
  <c r="E7" i="21"/>
  <c r="E6" i="21"/>
  <c r="D25" i="25"/>
  <c r="C2" i="24"/>
  <c r="D19" i="25" l="1"/>
  <c r="D20" i="25" s="1" a="1"/>
  <c r="D20" i="25" s="1"/>
  <c r="C12" i="25"/>
  <c r="C19" i="25" s="1"/>
  <c r="C20" i="25"/>
  <c r="C24" i="25" s="1" a="1"/>
  <c r="C24" i="25" s="1"/>
  <c r="D24" i="25" a="1"/>
  <c r="D24" i="25" s="1"/>
  <c r="D27" i="25" s="1"/>
  <c r="C27" i="25" s="1"/>
  <c r="C30" i="25" l="1"/>
  <c r="D37" i="21"/>
  <c r="E37" i="6"/>
  <c r="D32" i="25"/>
  <c r="C32" i="25"/>
  <c r="C31" i="25"/>
  <c r="D31" i="25" s="1"/>
  <c r="D30" i="25"/>
  <c r="D36" i="21" l="1"/>
  <c r="D33" i="25" a="1"/>
  <c r="D33" i="25" s="1"/>
  <c r="Q7" i="16"/>
  <c r="Q8" i="16"/>
  <c r="Q9" i="16"/>
  <c r="Q10" i="16"/>
  <c r="Q11" i="16"/>
  <c r="Q12" i="16"/>
  <c r="Q13" i="16"/>
  <c r="Q14" i="16"/>
  <c r="Q15" i="16"/>
  <c r="Q16" i="16"/>
  <c r="Q17" i="16"/>
  <c r="Q18" i="16"/>
  <c r="Q19" i="16"/>
  <c r="Q20" i="16"/>
  <c r="Q21" i="16"/>
  <c r="Q22" i="16"/>
  <c r="Q23" i="16"/>
  <c r="Q24" i="16"/>
  <c r="Q25" i="16"/>
  <c r="Q26" i="16"/>
  <c r="Q27" i="16"/>
  <c r="Q28" i="16"/>
  <c r="Q29" i="16"/>
  <c r="Q30" i="16"/>
  <c r="Q31" i="16"/>
  <c r="Q32" i="16"/>
  <c r="Q33" i="16"/>
  <c r="Q34" i="16"/>
  <c r="Q35" i="16"/>
  <c r="Q36" i="16"/>
  <c r="Q37" i="16"/>
  <c r="Q38" i="16"/>
  <c r="Q39" i="16"/>
  <c r="Q40" i="16"/>
  <c r="Q41" i="16"/>
  <c r="Q42" i="16"/>
  <c r="Q43" i="16"/>
  <c r="Q44" i="16"/>
  <c r="Q45" i="16"/>
  <c r="Q46" i="16"/>
  <c r="Q47" i="16"/>
  <c r="Q48" i="16"/>
  <c r="Q49" i="16"/>
  <c r="Q50" i="16"/>
  <c r="Q51" i="16"/>
  <c r="Q52" i="16"/>
  <c r="Q53" i="16"/>
  <c r="Q54" i="16"/>
  <c r="Q55" i="16"/>
  <c r="Q6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6" i="16"/>
  <c r="O27" i="16"/>
  <c r="O28" i="16"/>
  <c r="O29" i="16"/>
  <c r="O30" i="16"/>
  <c r="O31" i="16"/>
  <c r="O32" i="16"/>
  <c r="O33" i="16"/>
  <c r="O34" i="16"/>
  <c r="O35" i="16"/>
  <c r="O36" i="16"/>
  <c r="O37" i="16"/>
  <c r="O38" i="16"/>
  <c r="O39" i="16"/>
  <c r="O40" i="16"/>
  <c r="O41" i="16"/>
  <c r="O42" i="16"/>
  <c r="O43" i="16"/>
  <c r="O44" i="16"/>
  <c r="O45" i="16"/>
  <c r="O46" i="16"/>
  <c r="O47" i="16"/>
  <c r="O48" i="16"/>
  <c r="O49" i="16"/>
  <c r="O50" i="16"/>
  <c r="O51" i="16"/>
  <c r="O52" i="16"/>
  <c r="O53" i="16"/>
  <c r="O54" i="16"/>
  <c r="O55" i="16"/>
  <c r="C4" i="24"/>
  <c r="C5" i="24"/>
  <c r="C8" i="24"/>
  <c r="C33" i="25" l="1"/>
  <c r="C34" i="25" s="1"/>
  <c r="D34" i="25"/>
  <c r="D35" i="25" s="1"/>
  <c r="C35" i="25" s="1"/>
  <c r="B20" i="24" a="1"/>
  <c r="B20" i="24" s="1"/>
  <c r="D11" i="24"/>
  <c r="D25" i="24" s="1"/>
  <c r="C7" i="24"/>
  <c r="G7" i="17"/>
  <c r="H7" i="17"/>
  <c r="G8" i="17"/>
  <c r="H8" i="17"/>
  <c r="G9" i="17"/>
  <c r="H9" i="17"/>
  <c r="G10" i="17"/>
  <c r="H10" i="17"/>
  <c r="G11" i="17"/>
  <c r="H11" i="17"/>
  <c r="G12" i="17"/>
  <c r="H12" i="17"/>
  <c r="G13" i="17"/>
  <c r="H13" i="17"/>
  <c r="G14" i="17"/>
  <c r="H14" i="17"/>
  <c r="G15" i="17"/>
  <c r="H15" i="17"/>
  <c r="G16" i="17"/>
  <c r="H16" i="17"/>
  <c r="G17" i="17"/>
  <c r="H17" i="17"/>
  <c r="G18" i="17"/>
  <c r="H18" i="17"/>
  <c r="G19" i="17"/>
  <c r="H19" i="17"/>
  <c r="G20" i="17"/>
  <c r="H20" i="17"/>
  <c r="G21" i="17"/>
  <c r="H21" i="17"/>
  <c r="G22" i="17"/>
  <c r="H22" i="17"/>
  <c r="G23" i="17"/>
  <c r="H23" i="17"/>
  <c r="G24" i="17"/>
  <c r="H24" i="17"/>
  <c r="G25" i="17"/>
  <c r="H25" i="17"/>
  <c r="G26" i="17"/>
  <c r="H26" i="17"/>
  <c r="G27" i="17"/>
  <c r="H27" i="17"/>
  <c r="G28" i="17"/>
  <c r="H28" i="17"/>
  <c r="G29" i="17"/>
  <c r="H29" i="17"/>
  <c r="G30" i="17"/>
  <c r="H30" i="17"/>
  <c r="G31" i="17"/>
  <c r="H31" i="17"/>
  <c r="G32" i="17"/>
  <c r="H32" i="17"/>
  <c r="G33" i="17"/>
  <c r="H33" i="17"/>
  <c r="G34" i="17"/>
  <c r="H34" i="17"/>
  <c r="G35" i="17"/>
  <c r="H35" i="17"/>
  <c r="G36" i="17"/>
  <c r="H36" i="17"/>
  <c r="G37" i="17"/>
  <c r="H37" i="17"/>
  <c r="G38" i="17"/>
  <c r="H38" i="17"/>
  <c r="G39" i="17"/>
  <c r="H39" i="17"/>
  <c r="G40" i="17"/>
  <c r="H40" i="17"/>
  <c r="G41" i="17"/>
  <c r="H41" i="17"/>
  <c r="G42" i="17"/>
  <c r="H42" i="17"/>
  <c r="G43" i="17"/>
  <c r="H43" i="17"/>
  <c r="G44" i="17"/>
  <c r="H44" i="17"/>
  <c r="G45" i="17"/>
  <c r="H45" i="17"/>
  <c r="G46" i="17"/>
  <c r="H46" i="17"/>
  <c r="G47" i="17"/>
  <c r="H47" i="17"/>
  <c r="G48" i="17"/>
  <c r="H48" i="17"/>
  <c r="G49" i="17"/>
  <c r="H49" i="17"/>
  <c r="G50" i="17"/>
  <c r="H50" i="17"/>
  <c r="G51" i="17"/>
  <c r="H51" i="17"/>
  <c r="G52" i="17"/>
  <c r="H52" i="17"/>
  <c r="G53" i="17"/>
  <c r="H53" i="17"/>
  <c r="G54" i="17"/>
  <c r="H54" i="17"/>
  <c r="G55" i="17"/>
  <c r="H55" i="17"/>
  <c r="G56" i="17"/>
  <c r="H56" i="17"/>
  <c r="G57" i="17"/>
  <c r="H57" i="17"/>
  <c r="G58" i="17"/>
  <c r="H58" i="17"/>
  <c r="G59" i="17"/>
  <c r="H59" i="17"/>
  <c r="G60" i="17"/>
  <c r="H60" i="17"/>
  <c r="G61" i="17"/>
  <c r="H61" i="17"/>
  <c r="G62" i="17"/>
  <c r="H62" i="17"/>
  <c r="G63" i="17"/>
  <c r="H63" i="17"/>
  <c r="G64" i="17"/>
  <c r="H64" i="17"/>
  <c r="G65" i="17"/>
  <c r="H65" i="17"/>
  <c r="G66" i="17"/>
  <c r="H66" i="17"/>
  <c r="G67" i="17"/>
  <c r="H67" i="17"/>
  <c r="G68" i="17"/>
  <c r="H68" i="17"/>
  <c r="G69" i="17"/>
  <c r="H69" i="17"/>
  <c r="G70" i="17"/>
  <c r="H70" i="17"/>
  <c r="G71" i="17"/>
  <c r="H71" i="17"/>
  <c r="G72" i="17"/>
  <c r="H72" i="17"/>
  <c r="G73" i="17"/>
  <c r="H73" i="17"/>
  <c r="G74" i="17"/>
  <c r="H74" i="17"/>
  <c r="G75" i="17"/>
  <c r="H75" i="17"/>
  <c r="G76" i="17"/>
  <c r="H76" i="17"/>
  <c r="G77" i="17"/>
  <c r="H77" i="17"/>
  <c r="G78" i="17"/>
  <c r="H78" i="17"/>
  <c r="G79" i="17"/>
  <c r="H79" i="17"/>
  <c r="G80" i="17"/>
  <c r="H80" i="17"/>
  <c r="G81" i="17"/>
  <c r="H81" i="17"/>
  <c r="G82" i="17"/>
  <c r="H82" i="17"/>
  <c r="G83" i="17"/>
  <c r="H83" i="17"/>
  <c r="G84" i="17"/>
  <c r="H84" i="17"/>
  <c r="G85" i="17"/>
  <c r="H85" i="17"/>
  <c r="G86" i="17"/>
  <c r="H86" i="17"/>
  <c r="G87" i="17"/>
  <c r="H87" i="17"/>
  <c r="G88" i="17"/>
  <c r="H88" i="17"/>
  <c r="G89" i="17"/>
  <c r="H89" i="17"/>
  <c r="G90" i="17"/>
  <c r="H90" i="17"/>
  <c r="G91" i="17"/>
  <c r="H91" i="17"/>
  <c r="G92" i="17"/>
  <c r="H92" i="17"/>
  <c r="G93" i="17"/>
  <c r="H93" i="17"/>
  <c r="G94" i="17"/>
  <c r="H94" i="17"/>
  <c r="G95" i="17"/>
  <c r="H95" i="17"/>
  <c r="G96" i="17"/>
  <c r="H96" i="17"/>
  <c r="G97" i="17"/>
  <c r="H97" i="17"/>
  <c r="G98" i="17"/>
  <c r="H98" i="17"/>
  <c r="G99" i="17"/>
  <c r="H99" i="17"/>
  <c r="G100" i="17"/>
  <c r="H100" i="17"/>
  <c r="G101" i="17"/>
  <c r="H101" i="17"/>
  <c r="G102" i="17"/>
  <c r="H102" i="17"/>
  <c r="G103" i="17"/>
  <c r="H103" i="17"/>
  <c r="G104" i="17"/>
  <c r="H104" i="17"/>
  <c r="G105" i="17"/>
  <c r="H105" i="17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P7" i="16"/>
  <c r="P8" i="16"/>
  <c r="P9" i="16"/>
  <c r="P10" i="16"/>
  <c r="P11" i="16"/>
  <c r="P12" i="16"/>
  <c r="P13" i="16"/>
  <c r="P14" i="16"/>
  <c r="P15" i="16"/>
  <c r="P16" i="16"/>
  <c r="P17" i="16"/>
  <c r="P18" i="16"/>
  <c r="P19" i="16"/>
  <c r="P20" i="16"/>
  <c r="P21" i="16"/>
  <c r="P22" i="16"/>
  <c r="P23" i="16"/>
  <c r="P24" i="16"/>
  <c r="P25" i="16"/>
  <c r="P26" i="16"/>
  <c r="P27" i="16"/>
  <c r="P28" i="16"/>
  <c r="P29" i="16"/>
  <c r="P30" i="16"/>
  <c r="P31" i="16"/>
  <c r="P32" i="16"/>
  <c r="P33" i="16"/>
  <c r="P34" i="16"/>
  <c r="P35" i="16"/>
  <c r="P36" i="16"/>
  <c r="P37" i="16"/>
  <c r="P38" i="16"/>
  <c r="P39" i="16"/>
  <c r="P40" i="16"/>
  <c r="P41" i="16"/>
  <c r="P42" i="16"/>
  <c r="P43" i="16"/>
  <c r="P44" i="16"/>
  <c r="P45" i="16"/>
  <c r="P46" i="16"/>
  <c r="P47" i="16"/>
  <c r="P48" i="16"/>
  <c r="P49" i="16"/>
  <c r="P50" i="16"/>
  <c r="P51" i="16"/>
  <c r="P52" i="16"/>
  <c r="P53" i="16"/>
  <c r="P54" i="16"/>
  <c r="P55" i="16"/>
  <c r="P6" i="16"/>
  <c r="C38" i="25" l="1"/>
  <c r="C37" i="25"/>
  <c r="H6" i="17"/>
  <c r="G6" i="17"/>
  <c r="C40" i="25" l="1" a="1"/>
  <c r="C40" i="25" s="1"/>
  <c r="D37" i="25"/>
  <c r="E2" i="11"/>
  <c r="G41" i="21" l="1"/>
  <c r="H40" i="6"/>
  <c r="F5" i="21"/>
  <c r="F34" i="21"/>
  <c r="F33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F7" i="21"/>
  <c r="F6" i="21"/>
  <c r="D40" i="25" a="1"/>
  <c r="D40" i="25" s="1"/>
  <c r="B27" i="25"/>
  <c r="K9" i="17" a="1"/>
  <c r="K9" i="17" s="1"/>
  <c r="K10" i="17" a="1"/>
  <c r="K10" i="17" s="1"/>
  <c r="K11" i="17" a="1"/>
  <c r="K11" i="17" s="1"/>
  <c r="K12" i="17" a="1"/>
  <c r="K12" i="17" s="1"/>
  <c r="K13" i="17" a="1"/>
  <c r="K13" i="17" s="1"/>
  <c r="K14" i="17" a="1"/>
  <c r="K14" i="17" s="1"/>
  <c r="K15" i="17" a="1"/>
  <c r="K15" i="17" s="1"/>
  <c r="K16" i="17" a="1"/>
  <c r="K16" i="17" s="1"/>
  <c r="K17" i="17" a="1"/>
  <c r="K17" i="17" s="1"/>
  <c r="K18" i="17" a="1"/>
  <c r="K18" i="17" s="1"/>
  <c r="K19" i="17" a="1"/>
  <c r="K19" i="17" s="1"/>
  <c r="K20" i="17" a="1"/>
  <c r="K20" i="17" s="1"/>
  <c r="K21" i="17" a="1"/>
  <c r="K21" i="17" s="1"/>
  <c r="K22" i="17" a="1"/>
  <c r="K22" i="17" s="1"/>
  <c r="K23" i="17" a="1"/>
  <c r="K23" i="17" s="1"/>
  <c r="K24" i="17" a="1"/>
  <c r="K24" i="17" s="1"/>
  <c r="K25" i="17" a="1"/>
  <c r="K25" i="17" s="1"/>
  <c r="K26" i="17" a="1"/>
  <c r="K26" i="17" s="1"/>
  <c r="K27" i="17" a="1"/>
  <c r="K27" i="17" s="1"/>
  <c r="K28" i="17" a="1"/>
  <c r="K28" i="17" s="1"/>
  <c r="K29" i="17" a="1"/>
  <c r="K29" i="17" s="1"/>
  <c r="K30" i="17" a="1"/>
  <c r="K30" i="17" s="1"/>
  <c r="K31" i="17" a="1"/>
  <c r="K31" i="17" s="1"/>
  <c r="K32" i="17" a="1"/>
  <c r="K32" i="17" s="1"/>
  <c r="K33" i="17" a="1"/>
  <c r="K33" i="17" s="1"/>
  <c r="K34" i="17" a="1"/>
  <c r="K34" i="17" s="1"/>
  <c r="K35" i="17" a="1"/>
  <c r="K35" i="17" s="1"/>
  <c r="K36" i="17" a="1"/>
  <c r="K36" i="17" s="1"/>
  <c r="K37" i="17" a="1"/>
  <c r="K37" i="17" s="1"/>
  <c r="K38" i="17" a="1"/>
  <c r="K38" i="17" s="1"/>
  <c r="K39" i="17" a="1"/>
  <c r="K39" i="17" s="1"/>
  <c r="K40" i="17" a="1"/>
  <c r="K40" i="17" s="1"/>
  <c r="K41" i="17" a="1"/>
  <c r="K41" i="17" s="1"/>
  <c r="K42" i="17" a="1"/>
  <c r="K42" i="17" s="1"/>
  <c r="K43" i="17" a="1"/>
  <c r="K43" i="17" s="1"/>
  <c r="K44" i="17" a="1"/>
  <c r="K44" i="17" s="1"/>
  <c r="K45" i="17" a="1"/>
  <c r="K45" i="17" s="1"/>
  <c r="K46" i="17" a="1"/>
  <c r="K46" i="17" s="1"/>
  <c r="K47" i="17" a="1"/>
  <c r="K47" i="17" s="1"/>
  <c r="K48" i="17" a="1"/>
  <c r="K48" i="17" s="1"/>
  <c r="K49" i="17" a="1"/>
  <c r="K49" i="17" s="1"/>
  <c r="K50" i="17" a="1"/>
  <c r="K50" i="17" s="1"/>
  <c r="K51" i="17" a="1"/>
  <c r="K51" i="17" s="1"/>
  <c r="K52" i="17" a="1"/>
  <c r="K52" i="17" s="1"/>
  <c r="K53" i="17" a="1"/>
  <c r="K53" i="17" s="1"/>
  <c r="K54" i="17" a="1"/>
  <c r="K54" i="17" s="1"/>
  <c r="K55" i="17" a="1"/>
  <c r="K55" i="17" s="1"/>
  <c r="K56" i="17" a="1"/>
  <c r="K56" i="17" s="1"/>
  <c r="K57" i="17" a="1"/>
  <c r="K57" i="17" s="1"/>
  <c r="K58" i="17" a="1"/>
  <c r="K58" i="17" s="1"/>
  <c r="K59" i="17" a="1"/>
  <c r="K59" i="17" s="1"/>
  <c r="K60" i="17" a="1"/>
  <c r="K60" i="17" s="1"/>
  <c r="K61" i="17" a="1"/>
  <c r="K61" i="17" s="1"/>
  <c r="K62" i="17" a="1"/>
  <c r="K62" i="17" s="1"/>
  <c r="K63" i="17" a="1"/>
  <c r="K63" i="17" s="1"/>
  <c r="K64" i="17" a="1"/>
  <c r="K64" i="17" s="1"/>
  <c r="K65" i="17" a="1"/>
  <c r="K65" i="17" s="1"/>
  <c r="K66" i="17" a="1"/>
  <c r="K66" i="17" s="1"/>
  <c r="K67" i="17" a="1"/>
  <c r="K67" i="17" s="1"/>
  <c r="K68" i="17" a="1"/>
  <c r="K68" i="17" s="1"/>
  <c r="K69" i="17" a="1"/>
  <c r="K69" i="17" s="1"/>
  <c r="K70" i="17" a="1"/>
  <c r="K70" i="17" s="1"/>
  <c r="K71" i="17" a="1"/>
  <c r="K71" i="17" s="1"/>
  <c r="K72" i="17" a="1"/>
  <c r="K72" i="17" s="1"/>
  <c r="K73" i="17" a="1"/>
  <c r="K73" i="17" s="1"/>
  <c r="K74" i="17" a="1"/>
  <c r="K74" i="17" s="1"/>
  <c r="K75" i="17" a="1"/>
  <c r="K75" i="17" s="1"/>
  <c r="K76" i="17" a="1"/>
  <c r="K76" i="17" s="1"/>
  <c r="K77" i="17" a="1"/>
  <c r="K77" i="17" s="1"/>
  <c r="K78" i="17" a="1"/>
  <c r="K78" i="17" s="1"/>
  <c r="K79" i="17" a="1"/>
  <c r="K79" i="17" s="1"/>
  <c r="K80" i="17" a="1"/>
  <c r="K80" i="17" s="1"/>
  <c r="K81" i="17" a="1"/>
  <c r="K81" i="17" s="1"/>
  <c r="K82" i="17" a="1"/>
  <c r="K82" i="17" s="1"/>
  <c r="K83" i="17" a="1"/>
  <c r="K83" i="17" s="1"/>
  <c r="K84" i="17" a="1"/>
  <c r="K84" i="17" s="1"/>
  <c r="K85" i="17" a="1"/>
  <c r="K85" i="17" s="1"/>
  <c r="K86" i="17" a="1"/>
  <c r="K86" i="17" s="1"/>
  <c r="K87" i="17" a="1"/>
  <c r="K87" i="17" s="1"/>
  <c r="K88" i="17" a="1"/>
  <c r="K88" i="17" s="1"/>
  <c r="K89" i="17" a="1"/>
  <c r="K89" i="17" s="1"/>
  <c r="K90" i="17" a="1"/>
  <c r="K90" i="17" s="1"/>
  <c r="K91" i="17" a="1"/>
  <c r="K91" i="17" s="1"/>
  <c r="K92" i="17" a="1"/>
  <c r="K92" i="17" s="1"/>
  <c r="K93" i="17" a="1"/>
  <c r="K93" i="17" s="1"/>
  <c r="K94" i="17" a="1"/>
  <c r="K94" i="17" s="1"/>
  <c r="K95" i="17" a="1"/>
  <c r="K95" i="17" s="1"/>
  <c r="K96" i="17" a="1"/>
  <c r="K96" i="17" s="1"/>
  <c r="K97" i="17" a="1"/>
  <c r="K97" i="17" s="1"/>
  <c r="K98" i="17" a="1"/>
  <c r="K98" i="17" s="1"/>
  <c r="K99" i="17" a="1"/>
  <c r="K99" i="17" s="1"/>
  <c r="K100" i="17" a="1"/>
  <c r="K100" i="17" s="1"/>
  <c r="K101" i="17" a="1"/>
  <c r="K101" i="17" s="1"/>
  <c r="K102" i="17" a="1"/>
  <c r="K102" i="17" s="1"/>
  <c r="K103" i="17" a="1"/>
  <c r="K103" i="17" s="1"/>
  <c r="K104" i="17" a="1"/>
  <c r="K104" i="17" s="1"/>
  <c r="K105" i="17" a="1"/>
  <c r="K105" i="17" s="1"/>
  <c r="J9" i="17" a="1"/>
  <c r="J9" i="17" s="1"/>
  <c r="J10" i="17" a="1"/>
  <c r="J10" i="17" s="1"/>
  <c r="J11" i="17" a="1"/>
  <c r="J11" i="17" s="1"/>
  <c r="J12" i="17" a="1"/>
  <c r="J12" i="17" s="1"/>
  <c r="J13" i="17" a="1"/>
  <c r="J13" i="17" s="1"/>
  <c r="J14" i="17" a="1"/>
  <c r="J14" i="17" s="1"/>
  <c r="J15" i="17" a="1"/>
  <c r="J15" i="17" s="1"/>
  <c r="J16" i="17" a="1"/>
  <c r="J16" i="17" s="1"/>
  <c r="J17" i="17" a="1"/>
  <c r="J17" i="17" s="1"/>
  <c r="J18" i="17" a="1"/>
  <c r="J18" i="17" s="1"/>
  <c r="J19" i="17" a="1"/>
  <c r="J19" i="17" s="1"/>
  <c r="J20" i="17" a="1"/>
  <c r="J20" i="17" s="1"/>
  <c r="J21" i="17" a="1"/>
  <c r="J21" i="17" s="1"/>
  <c r="J22" i="17" a="1"/>
  <c r="J22" i="17" s="1"/>
  <c r="J23" i="17" a="1"/>
  <c r="J23" i="17" s="1"/>
  <c r="J24" i="17" a="1"/>
  <c r="J24" i="17" s="1"/>
  <c r="J25" i="17" a="1"/>
  <c r="J25" i="17" s="1"/>
  <c r="J26" i="17" a="1"/>
  <c r="J26" i="17" s="1"/>
  <c r="J27" i="17" a="1"/>
  <c r="J27" i="17" s="1"/>
  <c r="J28" i="17" a="1"/>
  <c r="J28" i="17" s="1"/>
  <c r="J29" i="17" a="1"/>
  <c r="J29" i="17" s="1"/>
  <c r="J30" i="17" a="1"/>
  <c r="J30" i="17" s="1"/>
  <c r="J31" i="17" a="1"/>
  <c r="J31" i="17" s="1"/>
  <c r="J32" i="17" a="1"/>
  <c r="J32" i="17" s="1"/>
  <c r="J33" i="17" a="1"/>
  <c r="J33" i="17" s="1"/>
  <c r="J34" i="17" a="1"/>
  <c r="J34" i="17" s="1"/>
  <c r="J35" i="17" a="1"/>
  <c r="J35" i="17" s="1"/>
  <c r="J36" i="17" a="1"/>
  <c r="J36" i="17" s="1"/>
  <c r="J37" i="17" a="1"/>
  <c r="J37" i="17" s="1"/>
  <c r="J38" i="17" a="1"/>
  <c r="J38" i="17" s="1"/>
  <c r="J39" i="17" a="1"/>
  <c r="J39" i="17" s="1"/>
  <c r="J40" i="17" a="1"/>
  <c r="J40" i="17" s="1"/>
  <c r="J41" i="17" a="1"/>
  <c r="J41" i="17" s="1"/>
  <c r="J42" i="17" a="1"/>
  <c r="J42" i="17" s="1"/>
  <c r="J43" i="17" a="1"/>
  <c r="J43" i="17" s="1"/>
  <c r="J44" i="17" a="1"/>
  <c r="J44" i="17" s="1"/>
  <c r="J45" i="17" a="1"/>
  <c r="J45" i="17" s="1"/>
  <c r="J46" i="17" a="1"/>
  <c r="J46" i="17" s="1"/>
  <c r="J47" i="17" a="1"/>
  <c r="J47" i="17" s="1"/>
  <c r="J48" i="17" a="1"/>
  <c r="J48" i="17" s="1"/>
  <c r="J49" i="17" a="1"/>
  <c r="J49" i="17" s="1"/>
  <c r="J50" i="17" a="1"/>
  <c r="J50" i="17" s="1"/>
  <c r="J51" i="17" a="1"/>
  <c r="J51" i="17" s="1"/>
  <c r="J52" i="17" a="1"/>
  <c r="J52" i="17" s="1"/>
  <c r="J53" i="17" a="1"/>
  <c r="J53" i="17" s="1"/>
  <c r="J54" i="17" a="1"/>
  <c r="J54" i="17" s="1"/>
  <c r="J55" i="17" a="1"/>
  <c r="J55" i="17" s="1"/>
  <c r="J56" i="17" a="1"/>
  <c r="J56" i="17" s="1"/>
  <c r="J57" i="17" a="1"/>
  <c r="J57" i="17" s="1"/>
  <c r="J58" i="17" a="1"/>
  <c r="J58" i="17" s="1"/>
  <c r="J59" i="17" a="1"/>
  <c r="J59" i="17" s="1"/>
  <c r="J60" i="17" a="1"/>
  <c r="J60" i="17" s="1"/>
  <c r="J61" i="17" a="1"/>
  <c r="J61" i="17" s="1"/>
  <c r="J62" i="17" a="1"/>
  <c r="J62" i="17" s="1"/>
  <c r="J63" i="17" a="1"/>
  <c r="J63" i="17" s="1"/>
  <c r="J64" i="17" a="1"/>
  <c r="J64" i="17" s="1"/>
  <c r="J65" i="17" a="1"/>
  <c r="J65" i="17" s="1"/>
  <c r="J66" i="17" a="1"/>
  <c r="J66" i="17" s="1"/>
  <c r="J67" i="17" a="1"/>
  <c r="J67" i="17" s="1"/>
  <c r="J68" i="17" a="1"/>
  <c r="J68" i="17" s="1"/>
  <c r="J69" i="17" a="1"/>
  <c r="J69" i="17" s="1"/>
  <c r="J70" i="17" a="1"/>
  <c r="J70" i="17" s="1"/>
  <c r="J71" i="17" a="1"/>
  <c r="J71" i="17" s="1"/>
  <c r="J72" i="17" a="1"/>
  <c r="J72" i="17" s="1"/>
  <c r="J73" i="17" a="1"/>
  <c r="J73" i="17" s="1"/>
  <c r="J74" i="17" a="1"/>
  <c r="J74" i="17" s="1"/>
  <c r="J75" i="17" a="1"/>
  <c r="J75" i="17" s="1"/>
  <c r="J76" i="17" a="1"/>
  <c r="J76" i="17" s="1"/>
  <c r="J77" i="17" a="1"/>
  <c r="J77" i="17" s="1"/>
  <c r="J78" i="17" a="1"/>
  <c r="J78" i="17" s="1"/>
  <c r="J79" i="17" a="1"/>
  <c r="J79" i="17" s="1"/>
  <c r="J80" i="17" a="1"/>
  <c r="J80" i="17" s="1"/>
  <c r="J81" i="17" a="1"/>
  <c r="J81" i="17" s="1"/>
  <c r="J82" i="17" a="1"/>
  <c r="J82" i="17" s="1"/>
  <c r="J83" i="17" a="1"/>
  <c r="J83" i="17" s="1"/>
  <c r="J84" i="17" a="1"/>
  <c r="J84" i="17" s="1"/>
  <c r="J85" i="17" a="1"/>
  <c r="J85" i="17" s="1"/>
  <c r="J86" i="17" a="1"/>
  <c r="J86" i="17" s="1"/>
  <c r="J87" i="17" a="1"/>
  <c r="J87" i="17" s="1"/>
  <c r="J88" i="17" a="1"/>
  <c r="J88" i="17" s="1"/>
  <c r="J89" i="17" a="1"/>
  <c r="J89" i="17" s="1"/>
  <c r="J90" i="17" a="1"/>
  <c r="J90" i="17" s="1"/>
  <c r="J91" i="17" a="1"/>
  <c r="J91" i="17" s="1"/>
  <c r="J92" i="17" a="1"/>
  <c r="J92" i="17" s="1"/>
  <c r="J93" i="17" a="1"/>
  <c r="J93" i="17" s="1"/>
  <c r="J94" i="17" a="1"/>
  <c r="J94" i="17" s="1"/>
  <c r="J95" i="17" a="1"/>
  <c r="J95" i="17" s="1"/>
  <c r="J96" i="17" a="1"/>
  <c r="J96" i="17" s="1"/>
  <c r="J97" i="17" a="1"/>
  <c r="J97" i="17" s="1"/>
  <c r="J98" i="17" a="1"/>
  <c r="J98" i="17" s="1"/>
  <c r="J99" i="17" a="1"/>
  <c r="J99" i="17" s="1"/>
  <c r="J100" i="17" a="1"/>
  <c r="J100" i="17" s="1"/>
  <c r="J101" i="17" a="1"/>
  <c r="J101" i="17" s="1"/>
  <c r="J102" i="17" a="1"/>
  <c r="J102" i="17" s="1"/>
  <c r="J103" i="17" a="1"/>
  <c r="J103" i="17" s="1"/>
  <c r="J104" i="17" a="1"/>
  <c r="J104" i="17" s="1"/>
  <c r="J105" i="17" a="1"/>
  <c r="J105" i="17" s="1"/>
  <c r="S7" i="17" a="1"/>
  <c r="S7" i="17" s="1"/>
  <c r="S8" i="17" a="1"/>
  <c r="S8" i="17" s="1"/>
  <c r="S9" i="17" a="1"/>
  <c r="S9" i="17" s="1"/>
  <c r="S10" i="17" a="1"/>
  <c r="S10" i="17" s="1"/>
  <c r="S11" i="17" a="1"/>
  <c r="S11" i="17" s="1"/>
  <c r="S12" i="17" a="1"/>
  <c r="S12" i="17" s="1"/>
  <c r="S13" i="17" a="1"/>
  <c r="S13" i="17" s="1"/>
  <c r="S14" i="17" a="1"/>
  <c r="S14" i="17" s="1"/>
  <c r="S15" i="17" a="1"/>
  <c r="S15" i="17" s="1"/>
  <c r="S16" i="17" a="1"/>
  <c r="S16" i="17" s="1"/>
  <c r="S17" i="17" a="1"/>
  <c r="S17" i="17" s="1"/>
  <c r="S18" i="17" a="1"/>
  <c r="S18" i="17" s="1"/>
  <c r="S19" i="17" a="1"/>
  <c r="S19" i="17" s="1"/>
  <c r="S20" i="17" a="1"/>
  <c r="S20" i="17" s="1"/>
  <c r="S21" i="17" a="1"/>
  <c r="S21" i="17" s="1"/>
  <c r="S22" i="17" a="1"/>
  <c r="S22" i="17" s="1"/>
  <c r="S23" i="17" a="1"/>
  <c r="S23" i="17" s="1"/>
  <c r="S24" i="17" a="1"/>
  <c r="S24" i="17" s="1"/>
  <c r="S25" i="17" a="1"/>
  <c r="S25" i="17" s="1"/>
  <c r="S26" i="17" a="1"/>
  <c r="S26" i="17" s="1"/>
  <c r="S27" i="17" a="1"/>
  <c r="S27" i="17" s="1"/>
  <c r="S28" i="17" a="1"/>
  <c r="S28" i="17" s="1"/>
  <c r="S29" i="17" a="1"/>
  <c r="S29" i="17" s="1"/>
  <c r="S30" i="17" a="1"/>
  <c r="S30" i="17" s="1"/>
  <c r="S31" i="17" a="1"/>
  <c r="S31" i="17" s="1"/>
  <c r="S32" i="17" a="1"/>
  <c r="S32" i="17" s="1"/>
  <c r="S33" i="17" a="1"/>
  <c r="S33" i="17" s="1"/>
  <c r="S34" i="17" a="1"/>
  <c r="S34" i="17" s="1"/>
  <c r="S35" i="17" a="1"/>
  <c r="S35" i="17" s="1"/>
  <c r="S36" i="17" a="1"/>
  <c r="S36" i="17" s="1"/>
  <c r="S37" i="17" a="1"/>
  <c r="S37" i="17" s="1"/>
  <c r="S38" i="17" a="1"/>
  <c r="S38" i="17" s="1"/>
  <c r="S39" i="17" a="1"/>
  <c r="S39" i="17" s="1"/>
  <c r="S40" i="17" a="1"/>
  <c r="S40" i="17" s="1"/>
  <c r="S41" i="17" a="1"/>
  <c r="S41" i="17" s="1"/>
  <c r="S42" i="17" a="1"/>
  <c r="S42" i="17" s="1"/>
  <c r="S43" i="17" a="1"/>
  <c r="S43" i="17" s="1"/>
  <c r="S44" i="17" a="1"/>
  <c r="S44" i="17" s="1"/>
  <c r="S45" i="17" a="1"/>
  <c r="S45" i="17" s="1"/>
  <c r="S46" i="17" a="1"/>
  <c r="S46" i="17" s="1"/>
  <c r="S47" i="17" a="1"/>
  <c r="S47" i="17" s="1"/>
  <c r="S48" i="17" a="1"/>
  <c r="S48" i="17" s="1"/>
  <c r="S49" i="17" a="1"/>
  <c r="S49" i="17" s="1"/>
  <c r="S50" i="17" a="1"/>
  <c r="S50" i="17" s="1"/>
  <c r="S51" i="17" a="1"/>
  <c r="S51" i="17" s="1"/>
  <c r="S52" i="17" a="1"/>
  <c r="S52" i="17" s="1"/>
  <c r="S53" i="17" a="1"/>
  <c r="S53" i="17" s="1"/>
  <c r="S54" i="17" a="1"/>
  <c r="S54" i="17" s="1"/>
  <c r="S55" i="17" a="1"/>
  <c r="S55" i="17" s="1"/>
  <c r="S56" i="17" a="1"/>
  <c r="S56" i="17" s="1"/>
  <c r="S57" i="17" a="1"/>
  <c r="S57" i="17" s="1"/>
  <c r="S58" i="17" a="1"/>
  <c r="S58" i="17" s="1"/>
  <c r="S59" i="17" a="1"/>
  <c r="S59" i="17" s="1"/>
  <c r="S60" i="17" a="1"/>
  <c r="S60" i="17" s="1"/>
  <c r="S61" i="17" a="1"/>
  <c r="S61" i="17" s="1"/>
  <c r="S62" i="17" a="1"/>
  <c r="S62" i="17" s="1"/>
  <c r="S63" i="17" a="1"/>
  <c r="S63" i="17" s="1"/>
  <c r="S64" i="17" a="1"/>
  <c r="S64" i="17" s="1"/>
  <c r="S65" i="17" a="1"/>
  <c r="S65" i="17" s="1"/>
  <c r="S66" i="17" a="1"/>
  <c r="S66" i="17" s="1"/>
  <c r="S67" i="17" a="1"/>
  <c r="S67" i="17" s="1"/>
  <c r="S68" i="17" a="1"/>
  <c r="S68" i="17" s="1"/>
  <c r="S69" i="17" a="1"/>
  <c r="S69" i="17" s="1"/>
  <c r="S70" i="17" a="1"/>
  <c r="S70" i="17" s="1"/>
  <c r="S71" i="17" a="1"/>
  <c r="S71" i="17" s="1"/>
  <c r="S72" i="17" a="1"/>
  <c r="S72" i="17" s="1"/>
  <c r="S73" i="17" a="1"/>
  <c r="S73" i="17" s="1"/>
  <c r="S74" i="17" a="1"/>
  <c r="S74" i="17" s="1"/>
  <c r="S75" i="17" a="1"/>
  <c r="S75" i="17" s="1"/>
  <c r="S76" i="17" a="1"/>
  <c r="S76" i="17" s="1"/>
  <c r="S77" i="17" a="1"/>
  <c r="S77" i="17" s="1"/>
  <c r="S78" i="17" a="1"/>
  <c r="S78" i="17" s="1"/>
  <c r="S79" i="17" a="1"/>
  <c r="S79" i="17" s="1"/>
  <c r="S80" i="17" a="1"/>
  <c r="S80" i="17" s="1"/>
  <c r="S81" i="17" a="1"/>
  <c r="S81" i="17" s="1"/>
  <c r="S82" i="17" a="1"/>
  <c r="S82" i="17" s="1"/>
  <c r="S83" i="17" a="1"/>
  <c r="S83" i="17" s="1"/>
  <c r="S84" i="17" a="1"/>
  <c r="S84" i="17" s="1"/>
  <c r="S85" i="17" a="1"/>
  <c r="S85" i="17" s="1"/>
  <c r="S86" i="17" a="1"/>
  <c r="S86" i="17" s="1"/>
  <c r="S87" i="17" a="1"/>
  <c r="S87" i="17" s="1"/>
  <c r="S88" i="17" a="1"/>
  <c r="S88" i="17" s="1"/>
  <c r="S89" i="17" a="1"/>
  <c r="S89" i="17" s="1"/>
  <c r="S90" i="17" a="1"/>
  <c r="S90" i="17" s="1"/>
  <c r="S91" i="17" a="1"/>
  <c r="S91" i="17" s="1"/>
  <c r="S92" i="17" a="1"/>
  <c r="S92" i="17" s="1"/>
  <c r="S93" i="17" a="1"/>
  <c r="S93" i="17" s="1"/>
  <c r="S94" i="17" a="1"/>
  <c r="S94" i="17" s="1"/>
  <c r="S95" i="17" a="1"/>
  <c r="S95" i="17" s="1"/>
  <c r="S96" i="17" a="1"/>
  <c r="S96" i="17" s="1"/>
  <c r="S97" i="17" a="1"/>
  <c r="S97" i="17" s="1"/>
  <c r="S98" i="17" a="1"/>
  <c r="S98" i="17" s="1"/>
  <c r="S99" i="17" a="1"/>
  <c r="S99" i="17" s="1"/>
  <c r="S100" i="17" a="1"/>
  <c r="S100" i="17" s="1"/>
  <c r="S101" i="17" a="1"/>
  <c r="S101" i="17" s="1"/>
  <c r="S102" i="17" a="1"/>
  <c r="S102" i="17" s="1"/>
  <c r="S103" i="17" a="1"/>
  <c r="S103" i="17" s="1"/>
  <c r="S104" i="17" a="1"/>
  <c r="S104" i="17" s="1"/>
  <c r="S105" i="17" a="1"/>
  <c r="S105" i="17" s="1"/>
  <c r="R104" i="17" a="1"/>
  <c r="R104" i="17" s="1"/>
  <c r="R102" i="17" a="1"/>
  <c r="R102" i="17" s="1"/>
  <c r="R101" i="17" a="1"/>
  <c r="R101" i="17" s="1"/>
  <c r="R100" i="17" a="1"/>
  <c r="R100" i="17" s="1"/>
  <c r="R98" i="17" a="1"/>
  <c r="R98" i="17" s="1"/>
  <c r="R96" i="17" a="1"/>
  <c r="R96" i="17" s="1"/>
  <c r="R95" i="17" a="1"/>
  <c r="R95" i="17" s="1"/>
  <c r="R94" i="17" a="1"/>
  <c r="R94" i="17" s="1"/>
  <c r="R92" i="17" a="1"/>
  <c r="R92" i="17" s="1"/>
  <c r="R90" i="17" a="1"/>
  <c r="R90" i="17" s="1"/>
  <c r="R89" i="17" a="1"/>
  <c r="R89" i="17" s="1"/>
  <c r="R88" i="17" a="1"/>
  <c r="R88" i="17" s="1"/>
  <c r="R86" i="17" a="1"/>
  <c r="R86" i="17" s="1"/>
  <c r="R84" i="17" a="1"/>
  <c r="R84" i="17" s="1"/>
  <c r="R83" i="17" a="1"/>
  <c r="R83" i="17" s="1"/>
  <c r="R82" i="17" a="1"/>
  <c r="R82" i="17" s="1"/>
  <c r="R80" i="17" a="1"/>
  <c r="R80" i="17" s="1"/>
  <c r="R78" i="17" a="1"/>
  <c r="R78" i="17" s="1"/>
  <c r="R77" i="17" a="1"/>
  <c r="R77" i="17" s="1"/>
  <c r="R76" i="17" a="1"/>
  <c r="R76" i="17" s="1"/>
  <c r="R74" i="17" a="1"/>
  <c r="R74" i="17" s="1"/>
  <c r="R72" i="17" a="1"/>
  <c r="R72" i="17" s="1"/>
  <c r="R71" i="17" a="1"/>
  <c r="R71" i="17" s="1"/>
  <c r="R70" i="17" a="1"/>
  <c r="R70" i="17" s="1"/>
  <c r="R68" i="17" a="1"/>
  <c r="R68" i="17" s="1"/>
  <c r="R66" i="17" a="1"/>
  <c r="R66" i="17" s="1"/>
  <c r="R65" i="17" a="1"/>
  <c r="R65" i="17" s="1"/>
  <c r="R64" i="17" a="1"/>
  <c r="R64" i="17" s="1"/>
  <c r="R62" i="17" a="1"/>
  <c r="R62" i="17" s="1"/>
  <c r="R60" i="17" a="1"/>
  <c r="R60" i="17" s="1"/>
  <c r="R59" i="17" a="1"/>
  <c r="R59" i="17" s="1"/>
  <c r="R58" i="17" a="1"/>
  <c r="R58" i="17" s="1"/>
  <c r="R56" i="17" a="1"/>
  <c r="R56" i="17" s="1"/>
  <c r="R54" i="17" a="1"/>
  <c r="R54" i="17" s="1"/>
  <c r="R53" i="17" a="1"/>
  <c r="R53" i="17" s="1"/>
  <c r="R52" i="17" a="1"/>
  <c r="R52" i="17" s="1"/>
  <c r="R50" i="17" a="1"/>
  <c r="R50" i="17" s="1"/>
  <c r="R48" i="17" a="1"/>
  <c r="R48" i="17" s="1"/>
  <c r="R47" i="17" a="1"/>
  <c r="R47" i="17" s="1"/>
  <c r="R46" i="17" a="1"/>
  <c r="R46" i="17" s="1"/>
  <c r="R44" i="17" a="1"/>
  <c r="R44" i="17" s="1"/>
  <c r="R42" i="17" a="1"/>
  <c r="R42" i="17" s="1"/>
  <c r="R41" i="17" a="1"/>
  <c r="R41" i="17" s="1"/>
  <c r="R40" i="17" a="1"/>
  <c r="R40" i="17" s="1"/>
  <c r="R38" i="17" a="1"/>
  <c r="R38" i="17" s="1"/>
  <c r="R36" i="17" a="1"/>
  <c r="R36" i="17" s="1"/>
  <c r="R35" i="17" a="1"/>
  <c r="R35" i="17" s="1"/>
  <c r="R34" i="17" a="1"/>
  <c r="R34" i="17" s="1"/>
  <c r="R32" i="17" a="1"/>
  <c r="R32" i="17" s="1"/>
  <c r="R30" i="17" a="1"/>
  <c r="R30" i="17" s="1"/>
  <c r="R29" i="17" a="1"/>
  <c r="R29" i="17" s="1"/>
  <c r="R28" i="17" a="1"/>
  <c r="R28" i="17" s="1"/>
  <c r="R26" i="17" a="1"/>
  <c r="R26" i="17" s="1"/>
  <c r="R24" i="17" a="1"/>
  <c r="R24" i="17" s="1"/>
  <c r="R23" i="17" a="1"/>
  <c r="R23" i="17" s="1"/>
  <c r="R22" i="17" a="1"/>
  <c r="R22" i="17" s="1"/>
  <c r="R20" i="17" a="1"/>
  <c r="R20" i="17" s="1"/>
  <c r="R18" i="17" a="1"/>
  <c r="R18" i="17" s="1"/>
  <c r="R17" i="17" a="1"/>
  <c r="R17" i="17" s="1"/>
  <c r="R16" i="17" a="1"/>
  <c r="R16" i="17" s="1"/>
  <c r="R14" i="17" a="1"/>
  <c r="R14" i="17" s="1"/>
  <c r="R12" i="17" a="1"/>
  <c r="R12" i="17" s="1"/>
  <c r="R11" i="17" a="1"/>
  <c r="R11" i="17" s="1"/>
  <c r="R10" i="17" a="1"/>
  <c r="R10" i="17" s="1"/>
  <c r="S6" i="17" a="1"/>
  <c r="S6" i="17" s="1"/>
  <c r="P105" i="17" l="1" a="1"/>
  <c r="P105" i="17" s="1"/>
  <c r="P104" i="17" a="1"/>
  <c r="P104" i="17" s="1"/>
  <c r="P103" i="17" a="1"/>
  <c r="P103" i="17" s="1"/>
  <c r="P102" i="17" a="1"/>
  <c r="P102" i="17" s="1"/>
  <c r="P101" i="17" a="1"/>
  <c r="P101" i="17" s="1"/>
  <c r="P100" i="17" a="1"/>
  <c r="P100" i="17" s="1"/>
  <c r="P99" i="17" a="1"/>
  <c r="P99" i="17" s="1"/>
  <c r="P98" i="17" a="1"/>
  <c r="P98" i="17" s="1"/>
  <c r="P97" i="17" a="1"/>
  <c r="P97" i="17" s="1"/>
  <c r="P96" i="17" a="1"/>
  <c r="P96" i="17" s="1"/>
  <c r="P95" i="17" a="1"/>
  <c r="P95" i="17" s="1"/>
  <c r="P94" i="17" a="1"/>
  <c r="P94" i="17" s="1"/>
  <c r="P93" i="17" a="1"/>
  <c r="P93" i="17" s="1"/>
  <c r="P92" i="17" a="1"/>
  <c r="P92" i="17" s="1"/>
  <c r="P91" i="17" a="1"/>
  <c r="P91" i="17" s="1"/>
  <c r="P90" i="17" a="1"/>
  <c r="P90" i="17" s="1"/>
  <c r="P89" i="17" a="1"/>
  <c r="P89" i="17" s="1"/>
  <c r="P88" i="17" a="1"/>
  <c r="P88" i="17" s="1"/>
  <c r="P87" i="17" a="1"/>
  <c r="P87" i="17" s="1"/>
  <c r="P86" i="17" a="1"/>
  <c r="P86" i="17" s="1"/>
  <c r="P85" i="17" a="1"/>
  <c r="P85" i="17" s="1"/>
  <c r="P84" i="17" a="1"/>
  <c r="P84" i="17" s="1"/>
  <c r="P83" i="17" a="1"/>
  <c r="P83" i="17" s="1"/>
  <c r="P82" i="17" a="1"/>
  <c r="P82" i="17" s="1"/>
  <c r="P81" i="17" a="1"/>
  <c r="P81" i="17" s="1"/>
  <c r="P80" i="17" a="1"/>
  <c r="P80" i="17" s="1"/>
  <c r="P79" i="17" a="1"/>
  <c r="P79" i="17" s="1"/>
  <c r="P78" i="17" a="1"/>
  <c r="P78" i="17" s="1"/>
  <c r="P77" i="17" a="1"/>
  <c r="P77" i="17" s="1"/>
  <c r="P76" i="17" a="1"/>
  <c r="P76" i="17" s="1"/>
  <c r="P75" i="17" a="1"/>
  <c r="P75" i="17" s="1"/>
  <c r="P74" i="17" a="1"/>
  <c r="P74" i="17" s="1"/>
  <c r="P73" i="17" a="1"/>
  <c r="P73" i="17" s="1"/>
  <c r="P72" i="17" a="1"/>
  <c r="P72" i="17" s="1"/>
  <c r="P71" i="17" a="1"/>
  <c r="P71" i="17" s="1"/>
  <c r="P70" i="17" a="1"/>
  <c r="P70" i="17" s="1"/>
  <c r="P69" i="17" a="1"/>
  <c r="P69" i="17" s="1"/>
  <c r="P68" i="17" a="1"/>
  <c r="P68" i="17" s="1"/>
  <c r="P67" i="17" a="1"/>
  <c r="P67" i="17" s="1"/>
  <c r="P66" i="17" a="1"/>
  <c r="P66" i="17" s="1"/>
  <c r="P65" i="17" a="1"/>
  <c r="P65" i="17" s="1"/>
  <c r="P64" i="17" a="1"/>
  <c r="P64" i="17" s="1"/>
  <c r="P63" i="17" a="1"/>
  <c r="P63" i="17" s="1"/>
  <c r="P62" i="17" a="1"/>
  <c r="P62" i="17" s="1"/>
  <c r="P61" i="17" a="1"/>
  <c r="P61" i="17" s="1"/>
  <c r="P60" i="17" a="1"/>
  <c r="P60" i="17" s="1"/>
  <c r="P59" i="17" a="1"/>
  <c r="P59" i="17" s="1"/>
  <c r="P58" i="17" a="1"/>
  <c r="P58" i="17" s="1"/>
  <c r="P57" i="17" a="1"/>
  <c r="P57" i="17" s="1"/>
  <c r="P56" i="17" a="1"/>
  <c r="P56" i="17" s="1"/>
  <c r="P55" i="17" a="1"/>
  <c r="P55" i="17" s="1"/>
  <c r="P54" i="17" a="1"/>
  <c r="P54" i="17" s="1"/>
  <c r="P53" i="17" a="1"/>
  <c r="P53" i="17" s="1"/>
  <c r="P52" i="17" a="1"/>
  <c r="P52" i="17" s="1"/>
  <c r="P51" i="17" a="1"/>
  <c r="P51" i="17" s="1"/>
  <c r="P50" i="17" a="1"/>
  <c r="P50" i="17" s="1"/>
  <c r="P49" i="17" a="1"/>
  <c r="P49" i="17" s="1"/>
  <c r="P48" i="17" a="1"/>
  <c r="P48" i="17" s="1"/>
  <c r="P47" i="17" a="1"/>
  <c r="P47" i="17" s="1"/>
  <c r="P46" i="17" a="1"/>
  <c r="P46" i="17" s="1"/>
  <c r="P45" i="17" a="1"/>
  <c r="P45" i="17" s="1"/>
  <c r="P44" i="17" a="1"/>
  <c r="P44" i="17" s="1"/>
  <c r="P43" i="17" a="1"/>
  <c r="P43" i="17" s="1"/>
  <c r="P42" i="17" a="1"/>
  <c r="P42" i="17" s="1"/>
  <c r="P41" i="17" a="1"/>
  <c r="P41" i="17" s="1"/>
  <c r="P40" i="17" a="1"/>
  <c r="P40" i="17" s="1"/>
  <c r="P39" i="17" a="1"/>
  <c r="P39" i="17" s="1"/>
  <c r="P38" i="17" a="1"/>
  <c r="P38" i="17" s="1"/>
  <c r="P37" i="17" a="1"/>
  <c r="P37" i="17" s="1"/>
  <c r="P36" i="17" a="1"/>
  <c r="P36" i="17" s="1"/>
  <c r="P35" i="17" a="1"/>
  <c r="P35" i="17" s="1"/>
  <c r="P34" i="17" a="1"/>
  <c r="P34" i="17" s="1"/>
  <c r="P33" i="17" a="1"/>
  <c r="P33" i="17" s="1"/>
  <c r="P32" i="17" a="1"/>
  <c r="P32" i="17" s="1"/>
  <c r="P31" i="17" a="1"/>
  <c r="P31" i="17" s="1"/>
  <c r="P30" i="17" a="1"/>
  <c r="P30" i="17" s="1"/>
  <c r="P29" i="17" a="1"/>
  <c r="P29" i="17" s="1"/>
  <c r="P28" i="17" a="1"/>
  <c r="P28" i="17" s="1"/>
  <c r="P27" i="17" a="1"/>
  <c r="P27" i="17" s="1"/>
  <c r="P26" i="17" a="1"/>
  <c r="P26" i="17" s="1"/>
  <c r="P25" i="17" a="1"/>
  <c r="P25" i="17" s="1"/>
  <c r="P24" i="17" a="1"/>
  <c r="P24" i="17" s="1"/>
  <c r="P23" i="17" a="1"/>
  <c r="P23" i="17" s="1"/>
  <c r="P22" i="17" a="1"/>
  <c r="P22" i="17" s="1"/>
  <c r="P21" i="17" a="1"/>
  <c r="P21" i="17" s="1"/>
  <c r="P20" i="17" a="1"/>
  <c r="P20" i="17" s="1"/>
  <c r="P19" i="17" a="1"/>
  <c r="P19" i="17" s="1"/>
  <c r="P18" i="17" a="1"/>
  <c r="P18" i="17" s="1"/>
  <c r="P17" i="17" a="1"/>
  <c r="P17" i="17" s="1"/>
  <c r="P16" i="17" a="1"/>
  <c r="P16" i="17" s="1"/>
  <c r="P15" i="17" a="1"/>
  <c r="P15" i="17" s="1"/>
  <c r="Q105" i="17" a="1"/>
  <c r="Q105" i="17" s="1"/>
  <c r="Q104" i="17" a="1"/>
  <c r="Q104" i="17" s="1"/>
  <c r="Q103" i="17" a="1"/>
  <c r="Q103" i="17" s="1"/>
  <c r="Q102" i="17" a="1"/>
  <c r="Q102" i="17" s="1"/>
  <c r="Q101" i="17" a="1"/>
  <c r="Q101" i="17" s="1"/>
  <c r="Q100" i="17" a="1"/>
  <c r="Q100" i="17" s="1"/>
  <c r="Q99" i="17" a="1"/>
  <c r="Q99" i="17" s="1"/>
  <c r="Q98" i="17" a="1"/>
  <c r="Q98" i="17" s="1"/>
  <c r="Q97" i="17" a="1"/>
  <c r="Q97" i="17" s="1"/>
  <c r="Q96" i="17" a="1"/>
  <c r="Q96" i="17" s="1"/>
  <c r="Q95" i="17" a="1"/>
  <c r="Q95" i="17" s="1"/>
  <c r="Q94" i="17" a="1"/>
  <c r="Q94" i="17" s="1"/>
  <c r="Q93" i="17" a="1"/>
  <c r="Q93" i="17" s="1"/>
  <c r="Q92" i="17" a="1"/>
  <c r="Q92" i="17" s="1"/>
  <c r="Q91" i="17" a="1"/>
  <c r="Q91" i="17" s="1"/>
  <c r="Q90" i="17" a="1"/>
  <c r="Q90" i="17" s="1"/>
  <c r="Q89" i="17" a="1"/>
  <c r="Q89" i="17" s="1"/>
  <c r="Q88" i="17" a="1"/>
  <c r="Q88" i="17" s="1"/>
  <c r="Q87" i="17" a="1"/>
  <c r="Q87" i="17" s="1"/>
  <c r="Q86" i="17" a="1"/>
  <c r="Q86" i="17" s="1"/>
  <c r="Q85" i="17" a="1"/>
  <c r="Q85" i="17" s="1"/>
  <c r="Q84" i="17" a="1"/>
  <c r="Q84" i="17" s="1"/>
  <c r="Q83" i="17" a="1"/>
  <c r="Q83" i="17" s="1"/>
  <c r="Q82" i="17" a="1"/>
  <c r="Q82" i="17" s="1"/>
  <c r="Q81" i="17" a="1"/>
  <c r="Q81" i="17" s="1"/>
  <c r="Q80" i="17" a="1"/>
  <c r="Q80" i="17" s="1"/>
  <c r="Q79" i="17" a="1"/>
  <c r="Q79" i="17" s="1"/>
  <c r="Q78" i="17" a="1"/>
  <c r="Q78" i="17" s="1"/>
  <c r="Q77" i="17" a="1"/>
  <c r="Q77" i="17" s="1"/>
  <c r="Q76" i="17" a="1"/>
  <c r="Q76" i="17" s="1"/>
  <c r="Q75" i="17" a="1"/>
  <c r="Q75" i="17" s="1"/>
  <c r="Q74" i="17" a="1"/>
  <c r="Q74" i="17" s="1"/>
  <c r="Q73" i="17" a="1"/>
  <c r="Q73" i="17" s="1"/>
  <c r="Q72" i="17" a="1"/>
  <c r="Q72" i="17" s="1"/>
  <c r="Q71" i="17" a="1"/>
  <c r="Q71" i="17" s="1"/>
  <c r="Q70" i="17" a="1"/>
  <c r="Q70" i="17" s="1"/>
  <c r="Q69" i="17" a="1"/>
  <c r="Q69" i="17" s="1"/>
  <c r="Q68" i="17" a="1"/>
  <c r="Q68" i="17" s="1"/>
  <c r="Q67" i="17" a="1"/>
  <c r="Q67" i="17" s="1"/>
  <c r="Q66" i="17" a="1"/>
  <c r="Q66" i="17" s="1"/>
  <c r="Q65" i="17" a="1"/>
  <c r="Q65" i="17" s="1"/>
  <c r="Q64" i="17" a="1"/>
  <c r="Q64" i="17" s="1"/>
  <c r="Q63" i="17" a="1"/>
  <c r="Q63" i="17" s="1"/>
  <c r="Q62" i="17" a="1"/>
  <c r="Q62" i="17" s="1"/>
  <c r="Q61" i="17" a="1"/>
  <c r="Q61" i="17" s="1"/>
  <c r="Q60" i="17" a="1"/>
  <c r="Q60" i="17" s="1"/>
  <c r="Q59" i="17" a="1"/>
  <c r="Q59" i="17" s="1"/>
  <c r="Q58" i="17" a="1"/>
  <c r="Q58" i="17" s="1"/>
  <c r="Q57" i="17" a="1"/>
  <c r="Q57" i="17" s="1"/>
  <c r="Q56" i="17" a="1"/>
  <c r="Q56" i="17" s="1"/>
  <c r="Q55" i="17" a="1"/>
  <c r="Q55" i="17" s="1"/>
  <c r="Q54" i="17" a="1"/>
  <c r="Q54" i="17" s="1"/>
  <c r="Q53" i="17" a="1"/>
  <c r="Q53" i="17" s="1"/>
  <c r="Q52" i="17" a="1"/>
  <c r="Q52" i="17" s="1"/>
  <c r="Q51" i="17" a="1"/>
  <c r="Q51" i="17" s="1"/>
  <c r="Q50" i="17" a="1"/>
  <c r="Q50" i="17" s="1"/>
  <c r="Q49" i="17" a="1"/>
  <c r="Q49" i="17" s="1"/>
  <c r="Q48" i="17" a="1"/>
  <c r="Q48" i="17" s="1"/>
  <c r="Q47" i="17" a="1"/>
  <c r="Q47" i="17" s="1"/>
  <c r="Q46" i="17" a="1"/>
  <c r="Q46" i="17" s="1"/>
  <c r="Q45" i="17" a="1"/>
  <c r="Q45" i="17" s="1"/>
  <c r="Q44" i="17" a="1"/>
  <c r="Q44" i="17" s="1"/>
  <c r="Q43" i="17" a="1"/>
  <c r="Q43" i="17" s="1"/>
  <c r="Q42" i="17" a="1"/>
  <c r="Q42" i="17" s="1"/>
  <c r="Q41" i="17" a="1"/>
  <c r="Q41" i="17" s="1"/>
  <c r="Q40" i="17" a="1"/>
  <c r="Q40" i="17" s="1"/>
  <c r="Q39" i="17" a="1"/>
  <c r="Q39" i="17" s="1"/>
  <c r="Q38" i="17" a="1"/>
  <c r="Q38" i="17" s="1"/>
  <c r="Q37" i="17" a="1"/>
  <c r="Q37" i="17" s="1"/>
  <c r="Q36" i="17" a="1"/>
  <c r="Q36" i="17" s="1"/>
  <c r="Q35" i="17" a="1"/>
  <c r="Q35" i="17" s="1"/>
  <c r="Q34" i="17" a="1"/>
  <c r="Q34" i="17" s="1"/>
  <c r="Q33" i="17" a="1"/>
  <c r="Q33" i="17" s="1"/>
  <c r="Q32" i="17" a="1"/>
  <c r="Q32" i="17" s="1"/>
  <c r="Q31" i="17" a="1"/>
  <c r="Q31" i="17" s="1"/>
  <c r="Q30" i="17" a="1"/>
  <c r="Q30" i="17" s="1"/>
  <c r="Q29" i="17" a="1"/>
  <c r="Q29" i="17" s="1"/>
  <c r="Q28" i="17" a="1"/>
  <c r="Q28" i="17" s="1"/>
  <c r="Q27" i="17" a="1"/>
  <c r="Q27" i="17" s="1"/>
  <c r="Q26" i="17" a="1"/>
  <c r="Q26" i="17" s="1"/>
  <c r="Q25" i="17" a="1"/>
  <c r="Q25" i="17" s="1"/>
  <c r="Q24" i="17" a="1"/>
  <c r="Q24" i="17" s="1"/>
  <c r="Q23" i="17" a="1"/>
  <c r="Q23" i="17" s="1"/>
  <c r="Q22" i="17" a="1"/>
  <c r="Q22" i="17" s="1"/>
  <c r="Q21" i="17" a="1"/>
  <c r="Q21" i="17" s="1"/>
  <c r="Q20" i="17" a="1"/>
  <c r="Q20" i="17" s="1"/>
  <c r="Q19" i="17" a="1"/>
  <c r="Q19" i="17" s="1"/>
  <c r="Q18" i="17" a="1"/>
  <c r="Q18" i="17" s="1"/>
  <c r="Q17" i="17" a="1"/>
  <c r="Q17" i="17" s="1"/>
  <c r="Q16" i="17" a="1"/>
  <c r="Q16" i="17" s="1"/>
  <c r="Q15" i="17" a="1"/>
  <c r="Q15" i="17" s="1"/>
  <c r="P14" i="17" a="1"/>
  <c r="P14" i="17" s="1"/>
  <c r="P13" i="17" a="1"/>
  <c r="P13" i="17" s="1"/>
  <c r="P12" i="17" a="1"/>
  <c r="P12" i="17" s="1"/>
  <c r="P11" i="17" a="1"/>
  <c r="P11" i="17" s="1"/>
  <c r="P10" i="17" a="1"/>
  <c r="P10" i="17" s="1"/>
  <c r="P9" i="17" a="1"/>
  <c r="P9" i="17" s="1"/>
  <c r="Q14" i="17" a="1"/>
  <c r="Q14" i="17" s="1"/>
  <c r="Q13" i="17" a="1"/>
  <c r="Q13" i="17" s="1"/>
  <c r="Q12" i="17" a="1"/>
  <c r="Q12" i="17" s="1"/>
  <c r="D17" i="24" s="1" a="1"/>
  <c r="D17" i="24" s="1"/>
  <c r="Q11" i="17" a="1"/>
  <c r="Q11" i="17" s="1"/>
  <c r="Q10" i="17" a="1"/>
  <c r="Q10" i="17" s="1"/>
  <c r="Q9" i="17" a="1"/>
  <c r="Q9" i="17" s="1"/>
  <c r="D16" i="24" a="1"/>
  <c r="D16" i="24" s="1"/>
  <c r="C16" i="24" s="1"/>
  <c r="D15" i="24" a="1"/>
  <c r="D15" i="24" s="1"/>
  <c r="C15" i="24" s="1"/>
  <c r="D18" i="24" a="1"/>
  <c r="D18" i="24" s="1"/>
  <c r="C18" i="24" s="1"/>
  <c r="C3" i="21"/>
  <c r="G39" i="6" l="1"/>
  <c r="M55" i="16" l="1"/>
  <c r="I55" i="16"/>
  <c r="J55" i="16" s="1"/>
  <c r="M54" i="16"/>
  <c r="I54" i="16"/>
  <c r="J54" i="16" s="1"/>
  <c r="M53" i="16"/>
  <c r="I53" i="16"/>
  <c r="J53" i="16" s="1"/>
  <c r="M52" i="16"/>
  <c r="I52" i="16"/>
  <c r="J52" i="16" s="1"/>
  <c r="M51" i="16"/>
  <c r="I51" i="16"/>
  <c r="J51" i="16" s="1"/>
  <c r="M50" i="16"/>
  <c r="I50" i="16"/>
  <c r="J50" i="16" s="1"/>
  <c r="M49" i="16"/>
  <c r="I49" i="16"/>
  <c r="J49" i="16" s="1"/>
  <c r="M48" i="16"/>
  <c r="I48" i="16"/>
  <c r="J48" i="16" s="1"/>
  <c r="M47" i="16"/>
  <c r="I47" i="16"/>
  <c r="J47" i="16" s="1"/>
  <c r="M46" i="16"/>
  <c r="I46" i="16"/>
  <c r="J46" i="16" s="1"/>
  <c r="M45" i="16"/>
  <c r="I45" i="16"/>
  <c r="J45" i="16" s="1"/>
  <c r="M44" i="16"/>
  <c r="I44" i="16"/>
  <c r="J44" i="16" s="1"/>
  <c r="M43" i="16"/>
  <c r="I43" i="16"/>
  <c r="J43" i="16" s="1"/>
  <c r="M42" i="16"/>
  <c r="I42" i="16"/>
  <c r="J42" i="16" s="1"/>
  <c r="M41" i="16"/>
  <c r="I41" i="16"/>
  <c r="J41" i="16" s="1"/>
  <c r="M40" i="16"/>
  <c r="I40" i="16"/>
  <c r="J40" i="16" s="1"/>
  <c r="M39" i="16"/>
  <c r="I39" i="16"/>
  <c r="J39" i="16" s="1"/>
  <c r="M38" i="16"/>
  <c r="I38" i="16"/>
  <c r="J38" i="16" s="1"/>
  <c r="M37" i="16"/>
  <c r="I37" i="16"/>
  <c r="J37" i="16" s="1"/>
  <c r="M36" i="16"/>
  <c r="I36" i="16"/>
  <c r="J36" i="16" s="1"/>
  <c r="M35" i="16"/>
  <c r="I35" i="16"/>
  <c r="J35" i="16" s="1"/>
  <c r="M34" i="16"/>
  <c r="I34" i="16"/>
  <c r="J34" i="16" s="1"/>
  <c r="M33" i="16"/>
  <c r="I33" i="16"/>
  <c r="J33" i="16" s="1"/>
  <c r="M32" i="16"/>
  <c r="I32" i="16"/>
  <c r="J32" i="16" s="1"/>
  <c r="M31" i="16"/>
  <c r="I31" i="16"/>
  <c r="J31" i="16" s="1"/>
  <c r="M30" i="16"/>
  <c r="I30" i="16"/>
  <c r="J30" i="16" s="1"/>
  <c r="M29" i="16"/>
  <c r="I29" i="16"/>
  <c r="J29" i="16" s="1"/>
  <c r="M28" i="16"/>
  <c r="I28" i="16"/>
  <c r="J28" i="16" s="1"/>
  <c r="M27" i="16"/>
  <c r="I27" i="16"/>
  <c r="J27" i="16" s="1"/>
  <c r="M26" i="16"/>
  <c r="I26" i="16"/>
  <c r="J26" i="16" s="1"/>
  <c r="M25" i="16"/>
  <c r="I25" i="16"/>
  <c r="J25" i="16" s="1"/>
  <c r="M24" i="16"/>
  <c r="I24" i="16"/>
  <c r="J24" i="16" s="1"/>
  <c r="M23" i="16"/>
  <c r="I23" i="16"/>
  <c r="J23" i="16" s="1"/>
  <c r="M22" i="16"/>
  <c r="I22" i="16"/>
  <c r="J22" i="16" s="1"/>
  <c r="M21" i="16"/>
  <c r="I21" i="16"/>
  <c r="J21" i="16" s="1"/>
  <c r="M20" i="16"/>
  <c r="I20" i="16"/>
  <c r="J20" i="16" s="1"/>
  <c r="M19" i="16"/>
  <c r="I19" i="16"/>
  <c r="J19" i="16" s="1"/>
  <c r="M18" i="16"/>
  <c r="I18" i="16"/>
  <c r="J18" i="16" s="1"/>
  <c r="M17" i="16"/>
  <c r="I17" i="16"/>
  <c r="J17" i="16" s="1"/>
  <c r="M16" i="16"/>
  <c r="I16" i="16"/>
  <c r="J16" i="16" s="1"/>
  <c r="M15" i="16"/>
  <c r="I15" i="16"/>
  <c r="J15" i="16" s="1"/>
  <c r="M14" i="16"/>
  <c r="I14" i="16"/>
  <c r="J14" i="16" s="1"/>
  <c r="M13" i="16"/>
  <c r="I13" i="16"/>
  <c r="J13" i="16" s="1"/>
  <c r="M12" i="16"/>
  <c r="I12" i="16"/>
  <c r="J12" i="16" s="1"/>
  <c r="M11" i="16"/>
  <c r="I11" i="16"/>
  <c r="J11" i="16" s="1"/>
  <c r="M10" i="16"/>
  <c r="I10" i="16"/>
  <c r="J10" i="16" s="1"/>
  <c r="M9" i="16"/>
  <c r="I9" i="16"/>
  <c r="J9" i="16" s="1"/>
  <c r="M8" i="16"/>
  <c r="I8" i="16"/>
  <c r="J8" i="16" s="1"/>
  <c r="M7" i="16"/>
  <c r="I7" i="16"/>
  <c r="J7" i="16" s="1"/>
  <c r="M6" i="16"/>
  <c r="I6" i="16"/>
  <c r="J6" i="16" s="1"/>
  <c r="C3" i="6"/>
  <c r="F3" i="16"/>
  <c r="K55" i="16" l="1"/>
  <c r="K54" i="16"/>
  <c r="K53" i="16"/>
  <c r="K52" i="16"/>
  <c r="K51" i="16"/>
  <c r="K50" i="16"/>
  <c r="K49" i="16"/>
  <c r="K48" i="16"/>
  <c r="K47" i="16"/>
  <c r="K46" i="16"/>
  <c r="K45" i="16"/>
  <c r="K44" i="16"/>
  <c r="K43" i="16"/>
  <c r="K42" i="16"/>
  <c r="K41" i="16"/>
  <c r="K40" i="16"/>
  <c r="K39" i="16"/>
  <c r="K38" i="16"/>
  <c r="K37" i="16"/>
  <c r="K36" i="16"/>
  <c r="K35" i="16"/>
  <c r="K34" i="16"/>
  <c r="K33" i="16"/>
  <c r="K32" i="16"/>
  <c r="K31" i="16"/>
  <c r="K30" i="16"/>
  <c r="K29" i="16"/>
  <c r="K28" i="16"/>
  <c r="K27" i="16"/>
  <c r="K26" i="16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K9" i="16"/>
  <c r="K8" i="16"/>
  <c r="K7" i="16"/>
  <c r="L7" i="16"/>
  <c r="L8" i="16"/>
  <c r="N8" i="16" s="1"/>
  <c r="L9" i="16"/>
  <c r="N9" i="16" s="1"/>
  <c r="L10" i="16"/>
  <c r="N10" i="16" s="1"/>
  <c r="L11" i="16"/>
  <c r="N11" i="16" s="1"/>
  <c r="L12" i="16"/>
  <c r="N12" i="16" s="1"/>
  <c r="L13" i="16"/>
  <c r="N13" i="16" s="1"/>
  <c r="L14" i="16"/>
  <c r="N14" i="16" s="1"/>
  <c r="L15" i="16"/>
  <c r="N15" i="16" s="1"/>
  <c r="L16" i="16"/>
  <c r="N16" i="16" s="1"/>
  <c r="L17" i="16"/>
  <c r="N17" i="16" s="1"/>
  <c r="L18" i="16"/>
  <c r="N18" i="16" s="1"/>
  <c r="L19" i="16"/>
  <c r="N19" i="16" s="1"/>
  <c r="L20" i="16"/>
  <c r="N20" i="16" s="1"/>
  <c r="L21" i="16"/>
  <c r="N21" i="16" s="1"/>
  <c r="L22" i="16"/>
  <c r="N22" i="16" s="1"/>
  <c r="L23" i="16"/>
  <c r="N23" i="16" s="1"/>
  <c r="L24" i="16"/>
  <c r="N24" i="16" s="1"/>
  <c r="L25" i="16"/>
  <c r="N25" i="16" s="1"/>
  <c r="L26" i="16"/>
  <c r="N26" i="16" s="1"/>
  <c r="L27" i="16"/>
  <c r="N27" i="16" s="1"/>
  <c r="L28" i="16"/>
  <c r="N28" i="16" s="1"/>
  <c r="L29" i="16"/>
  <c r="N29" i="16" s="1"/>
  <c r="L30" i="16"/>
  <c r="N30" i="16" s="1"/>
  <c r="L31" i="16"/>
  <c r="N31" i="16" s="1"/>
  <c r="L32" i="16"/>
  <c r="N32" i="16" s="1"/>
  <c r="L33" i="16"/>
  <c r="N33" i="16" s="1"/>
  <c r="L34" i="16"/>
  <c r="N34" i="16" s="1"/>
  <c r="L35" i="16"/>
  <c r="N35" i="16" s="1"/>
  <c r="L36" i="16"/>
  <c r="N36" i="16" s="1"/>
  <c r="L37" i="16"/>
  <c r="N37" i="16" s="1"/>
  <c r="L38" i="16"/>
  <c r="N38" i="16" s="1"/>
  <c r="L39" i="16"/>
  <c r="N39" i="16" s="1"/>
  <c r="L40" i="16"/>
  <c r="N40" i="16" s="1"/>
  <c r="L41" i="16"/>
  <c r="N41" i="16" s="1"/>
  <c r="L42" i="16"/>
  <c r="N42" i="16" s="1"/>
  <c r="L43" i="16"/>
  <c r="N43" i="16" s="1"/>
  <c r="L44" i="16"/>
  <c r="N44" i="16" s="1"/>
  <c r="L45" i="16"/>
  <c r="N45" i="16" s="1"/>
  <c r="L46" i="16"/>
  <c r="N46" i="16" s="1"/>
  <c r="L47" i="16"/>
  <c r="N47" i="16" s="1"/>
  <c r="L48" i="16"/>
  <c r="N48" i="16" s="1"/>
  <c r="L49" i="16"/>
  <c r="N49" i="16" s="1"/>
  <c r="L50" i="16"/>
  <c r="N50" i="16" s="1"/>
  <c r="L51" i="16"/>
  <c r="N51" i="16" s="1"/>
  <c r="L52" i="16"/>
  <c r="N52" i="16" s="1"/>
  <c r="L53" i="16"/>
  <c r="N53" i="16" s="1"/>
  <c r="L54" i="16"/>
  <c r="N54" i="16" s="1"/>
  <c r="L55" i="16"/>
  <c r="N55" i="16" s="1"/>
  <c r="K6" i="16"/>
  <c r="L6" i="16" s="1"/>
  <c r="N6" i="16" l="1"/>
  <c r="J8" i="17" s="1" a="1"/>
  <c r="J8" i="17" s="1"/>
  <c r="P8" i="17" s="1" a="1"/>
  <c r="P8" i="17" s="1"/>
  <c r="O6" i="16"/>
  <c r="K8" i="17" s="1" a="1"/>
  <c r="K8" i="17" s="1"/>
  <c r="N7" i="16"/>
  <c r="O7" i="16"/>
  <c r="J7" i="17" a="1"/>
  <c r="J7" i="17" s="1"/>
  <c r="P7" i="17" s="1" a="1"/>
  <c r="P7" i="17" s="1"/>
  <c r="J6" i="17" a="1"/>
  <c r="J6" i="17" s="1"/>
  <c r="P6" i="17" s="1" a="1"/>
  <c r="P6" i="17" s="1"/>
  <c r="P5" i="17" s="1"/>
  <c r="R9" i="17" a="1"/>
  <c r="R9" i="17" s="1"/>
  <c r="R8" i="17" l="1" a="1"/>
  <c r="R8" i="17" s="1"/>
  <c r="Q8" i="17" a="1"/>
  <c r="Q8" i="17" s="1"/>
  <c r="K6" i="17" a="1"/>
  <c r="K6" i="17" s="1"/>
  <c r="Q6" i="17" s="1" a="1"/>
  <c r="Q6" i="17" s="1"/>
  <c r="K7" i="17" a="1"/>
  <c r="K7" i="17" s="1"/>
  <c r="Q7" i="17" s="1" a="1"/>
  <c r="Q7" i="17" s="1"/>
  <c r="D14" i="24" s="1" a="1"/>
  <c r="D14" i="24" s="1"/>
  <c r="C14" i="24" s="1"/>
  <c r="D13" i="24" a="1"/>
  <c r="D13" i="24" s="1"/>
  <c r="C13" i="24"/>
  <c r="R15" i="17" a="1"/>
  <c r="R15" i="17" s="1"/>
  <c r="R21" i="17" a="1"/>
  <c r="R21" i="17" s="1"/>
  <c r="R27" i="17" a="1"/>
  <c r="R27" i="17" s="1"/>
  <c r="R33" i="17" a="1"/>
  <c r="R33" i="17" s="1"/>
  <c r="R39" i="17" a="1"/>
  <c r="R39" i="17" s="1"/>
  <c r="R45" i="17" a="1"/>
  <c r="R45" i="17" s="1"/>
  <c r="R51" i="17" a="1"/>
  <c r="R51" i="17" s="1"/>
  <c r="R57" i="17" a="1"/>
  <c r="R57" i="17" s="1"/>
  <c r="R63" i="17" a="1"/>
  <c r="R63" i="17" s="1"/>
  <c r="R69" i="17" a="1"/>
  <c r="R69" i="17" s="1"/>
  <c r="R75" i="17" a="1"/>
  <c r="R75" i="17" s="1"/>
  <c r="R81" i="17" a="1"/>
  <c r="R81" i="17" s="1"/>
  <c r="R87" i="17" a="1"/>
  <c r="R87" i="17" s="1"/>
  <c r="R93" i="17" a="1"/>
  <c r="R93" i="17" s="1"/>
  <c r="R99" i="17" a="1"/>
  <c r="R99" i="17" s="1"/>
  <c r="R105" i="17" a="1"/>
  <c r="R105" i="17" s="1"/>
  <c r="C17" i="24"/>
  <c r="R13" i="17" a="1"/>
  <c r="R13" i="17" s="1"/>
  <c r="R19" i="17" a="1"/>
  <c r="R19" i="17" s="1"/>
  <c r="R25" i="17" a="1"/>
  <c r="R25" i="17" s="1"/>
  <c r="R31" i="17" a="1"/>
  <c r="R31" i="17" s="1"/>
  <c r="R37" i="17" a="1"/>
  <c r="R37" i="17" s="1"/>
  <c r="R43" i="17" a="1"/>
  <c r="R43" i="17" s="1"/>
  <c r="R49" i="17" a="1"/>
  <c r="R49" i="17" s="1"/>
  <c r="R55" i="17" a="1"/>
  <c r="R55" i="17" s="1"/>
  <c r="R61" i="17" a="1"/>
  <c r="R61" i="17" s="1"/>
  <c r="R67" i="17" a="1"/>
  <c r="R67" i="17" s="1"/>
  <c r="R73" i="17" a="1"/>
  <c r="R73" i="17" s="1"/>
  <c r="R79" i="17" a="1"/>
  <c r="R79" i="17" s="1"/>
  <c r="R85" i="17" a="1"/>
  <c r="R85" i="17" s="1"/>
  <c r="R91" i="17" a="1"/>
  <c r="R91" i="17" s="1"/>
  <c r="R97" i="17" a="1"/>
  <c r="R97" i="17" s="1"/>
  <c r="R103" i="17" a="1"/>
  <c r="R103" i="17" s="1"/>
  <c r="R7" i="17" a="1"/>
  <c r="R7" i="17" s="1"/>
  <c r="F10" i="2"/>
  <c r="E10" i="2"/>
  <c r="R6" i="17" l="1" a="1"/>
  <c r="R6" i="17" s="1"/>
  <c r="R5" i="17" s="1"/>
  <c r="H7" i="21" a="1"/>
  <c r="H7" i="21" s="1"/>
  <c r="H6" i="21" a="1"/>
  <c r="H6" i="21" s="1"/>
  <c r="H5" i="21" a="1"/>
  <c r="H5" i="21" s="1"/>
  <c r="I3" i="16"/>
  <c r="B7" i="16"/>
  <c r="D12" i="24" l="1" a="1"/>
  <c r="D12" i="24" s="1"/>
  <c r="Q5" i="17"/>
  <c r="B8" i="16"/>
  <c r="D10" i="2"/>
  <c r="B10" i="2"/>
  <c r="C12" i="24" l="1"/>
  <c r="C19" i="24" s="1"/>
  <c r="D19" i="24"/>
  <c r="B9" i="16"/>
  <c r="D20" i="24" l="1" a="1"/>
  <c r="D20" i="24" s="1"/>
  <c r="C20" i="24" s="1"/>
  <c r="C24" i="24" s="1" a="1"/>
  <c r="C24" i="24" s="1"/>
  <c r="C30" i="24" s="1"/>
  <c r="D24" i="24" a="1"/>
  <c r="D24" i="24" s="1"/>
  <c r="D27" i="24" s="1"/>
  <c r="C27" i="24" s="1"/>
  <c r="B10" i="16"/>
  <c r="C31" i="24" l="1"/>
  <c r="D30" i="24"/>
  <c r="B11" i="16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D31" i="24" l="1"/>
  <c r="D32" i="24" s="1"/>
  <c r="E35" i="6"/>
  <c r="C32" i="24" l="1"/>
  <c r="D33" i="24" a="1"/>
  <c r="D33" i="24" s="1"/>
  <c r="C33" i="24" s="1"/>
  <c r="C34" i="24" s="1"/>
  <c r="D34" i="24"/>
  <c r="D35" i="24" s="1"/>
  <c r="C35" i="24" s="1"/>
  <c r="C38" i="24" l="1"/>
  <c r="C37" i="24"/>
  <c r="B27" i="24"/>
  <c r="C40" i="24" l="1" a="1"/>
  <c r="C40" i="24" s="1"/>
  <c r="D40" i="24" s="1" a="1"/>
  <c r="D40" i="24" s="1"/>
  <c r="D37" i="24"/>
  <c r="H7" i="6" l="1"/>
  <c r="H9" i="6"/>
  <c r="H8" i="6"/>
  <c r="E36" i="6" l="1"/>
  <c r="G40" i="21" l="1"/>
  <c r="H5" i="6" l="1"/>
  <c r="H6" i="6"/>
  <c r="H39" i="6" l="1"/>
  <c r="C3" i="24"/>
  <c r="C3" i="26" a="1"/>
  <c r="C3" i="26"/>
  <c r="C4" i="26" a="1"/>
  <c r="C4" i="26"/>
  <c r="C5" i="26" a="1"/>
  <c r="C5" i="26"/>
  <c r="C6" i="26" a="1"/>
  <c r="C6" i="26"/>
  <c r="C7" i="26" a="1"/>
  <c r="C7" i="26"/>
  <c r="C8" i="26" a="1"/>
  <c r="C8" i="26"/>
  <c r="C9" i="26" a="1"/>
  <c r="C9" i="26"/>
  <c r="C10" i="26" a="1"/>
  <c r="C10" i="26"/>
  <c r="C11" i="26" a="1"/>
  <c r="C11" i="26"/>
  <c r="C12" i="26" a="1"/>
  <c r="C12" i="26"/>
  <c r="C13" i="26" a="1"/>
  <c r="C13" i="26"/>
  <c r="C14" i="26" a="1"/>
  <c r="C14" i="26"/>
  <c r="C15" i="26" a="1"/>
  <c r="C15" i="26"/>
  <c r="C16" i="26" a="1"/>
  <c r="C16" i="26"/>
  <c r="C17" i="26" a="1"/>
  <c r="C17" i="26"/>
  <c r="C18" i="26" a="1"/>
  <c r="C18" i="26"/>
  <c r="C19" i="26" a="1"/>
  <c r="C19" i="26"/>
  <c r="C20" i="26" a="1"/>
  <c r="C20" i="26"/>
  <c r="C21" i="26" a="1"/>
  <c r="C21" i="26"/>
  <c r="C22" i="26" a="1"/>
  <c r="C22" i="26"/>
  <c r="C23" i="26" a="1"/>
  <c r="C23" i="26"/>
  <c r="C24" i="26" a="1"/>
  <c r="C24" i="26"/>
  <c r="C25" i="26" a="1"/>
  <c r="C25" i="26"/>
  <c r="C26" i="26" a="1"/>
  <c r="C26" i="26"/>
  <c r="C27" i="26" a="1"/>
  <c r="C27" i="26"/>
  <c r="C28" i="26" a="1"/>
  <c r="C28" i="26"/>
  <c r="C29" i="26" a="1"/>
  <c r="C29" i="26"/>
  <c r="C30" i="26" a="1"/>
  <c r="C30" i="26"/>
  <c r="C31" i="26" a="1"/>
  <c r="C31" i="26"/>
  <c r="C32" i="26" a="1"/>
  <c r="C32" i="26"/>
  <c r="C33" i="26" a="1"/>
  <c r="C33" i="26"/>
  <c r="C34" i="26" a="1"/>
  <c r="C34" i="26"/>
  <c r="C35" i="26" a="1"/>
  <c r="C35" i="26"/>
  <c r="C36" i="26" a="1"/>
  <c r="C36" i="26"/>
  <c r="C37" i="26" a="1"/>
  <c r="C37" i="26"/>
  <c r="C38" i="26" a="1"/>
  <c r="C38" i="26"/>
  <c r="C39" i="26" a="1"/>
  <c r="C39" i="26"/>
  <c r="C40" i="26" a="1"/>
  <c r="C40" i="26"/>
  <c r="C41" i="26" a="1"/>
  <c r="C41" i="26"/>
  <c r="C42" i="26" a="1"/>
  <c r="C42" i="26"/>
  <c r="C43" i="26" a="1"/>
  <c r="C43" i="26"/>
  <c r="C44" i="26" a="1"/>
  <c r="C44" i="26"/>
  <c r="C45" i="26" a="1"/>
  <c r="C45" i="26"/>
  <c r="C46" i="26" a="1"/>
  <c r="C46" i="26"/>
  <c r="C47" i="26" a="1"/>
  <c r="C47" i="26"/>
  <c r="C48" i="26" a="1"/>
  <c r="C48" i="26"/>
  <c r="C49" i="26" a="1"/>
  <c r="C49" i="26"/>
  <c r="C50" i="26" a="1"/>
  <c r="C50" i="26"/>
  <c r="C51" i="26" a="1"/>
  <c r="C51" i="26"/>
  <c r="C52" i="26" a="1"/>
  <c r="C52" i="26"/>
  <c r="C53" i="26" a="1"/>
  <c r="C53" i="26"/>
  <c r="C54" i="26" a="1"/>
  <c r="C54" i="26"/>
  <c r="C55" i="26" a="1"/>
  <c r="C55" i="26"/>
  <c r="C56" i="26" a="1"/>
  <c r="C56" i="26"/>
  <c r="C57" i="26" a="1"/>
  <c r="C57" i="26"/>
  <c r="C58" i="26" a="1"/>
  <c r="C58" i="26"/>
  <c r="C59" i="26" a="1"/>
  <c r="C59" i="26"/>
  <c r="C60" i="26" a="1"/>
  <c r="C60" i="26"/>
  <c r="C61" i="26" a="1"/>
  <c r="C61" i="26"/>
  <c r="C62" i="26" a="1"/>
  <c r="C62" i="26"/>
  <c r="C63" i="26" a="1"/>
  <c r="C63" i="26"/>
  <c r="C64" i="26" a="1"/>
  <c r="C64" i="26"/>
  <c r="C65" i="26" a="1"/>
  <c r="C65" i="26"/>
  <c r="C66" i="26" a="1"/>
  <c r="C66" i="26"/>
  <c r="C67" i="26" a="1"/>
  <c r="C67" i="26"/>
  <c r="C68" i="26" a="1"/>
  <c r="C68" i="26"/>
  <c r="C69" i="26" a="1"/>
  <c r="C69" i="26"/>
  <c r="C70" i="26" a="1"/>
  <c r="C70" i="26"/>
  <c r="C71" i="26" a="1"/>
  <c r="C71" i="26"/>
  <c r="C72" i="26" a="1"/>
  <c r="C72" i="26"/>
  <c r="C73" i="26" a="1"/>
  <c r="C73" i="26"/>
  <c r="C74" i="26" a="1"/>
  <c r="C74" i="26"/>
  <c r="C75" i="26" a="1"/>
  <c r="C75" i="26"/>
  <c r="C76" i="26" a="1"/>
  <c r="C76" i="26"/>
  <c r="C77" i="26" a="1"/>
  <c r="C77" i="26"/>
  <c r="C78" i="26" a="1"/>
  <c r="C78" i="26"/>
  <c r="C79" i="26" a="1"/>
  <c r="C79" i="26"/>
  <c r="C80" i="26" a="1"/>
  <c r="C80" i="26"/>
  <c r="C81" i="26" a="1"/>
  <c r="C81" i="26"/>
  <c r="C82" i="26" a="1"/>
  <c r="C82" i="26"/>
  <c r="C83" i="26" a="1"/>
  <c r="C83" i="26"/>
  <c r="C84" i="26" a="1"/>
  <c r="C84" i="26"/>
  <c r="C85" i="26" a="1"/>
  <c r="C85" i="26"/>
  <c r="C86" i="26" a="1"/>
  <c r="C86" i="26"/>
  <c r="C87" i="26" a="1"/>
  <c r="C87" i="26"/>
  <c r="C88" i="26" a="1"/>
  <c r="C88" i="26"/>
  <c r="C89" i="26" a="1"/>
  <c r="C89" i="26"/>
  <c r="C90" i="26" a="1"/>
  <c r="C90" i="26"/>
  <c r="C91" i="26" a="1"/>
  <c r="C91" i="26"/>
  <c r="C92" i="26" a="1"/>
  <c r="C92" i="26"/>
  <c r="C93" i="26" a="1"/>
  <c r="C93" i="26"/>
  <c r="C94" i="26" a="1"/>
  <c r="C94" i="26"/>
  <c r="C95" i="26" a="1"/>
  <c r="C95" i="26"/>
  <c r="C96" i="26" a="1"/>
  <c r="C96" i="26"/>
  <c r="C97" i="26" a="1"/>
  <c r="C97" i="26"/>
  <c r="C98" i="26" a="1"/>
  <c r="C98" i="26"/>
  <c r="C99" i="26" a="1"/>
  <c r="C99" i="26"/>
  <c r="C100" i="26" a="1"/>
  <c r="C100" i="26"/>
  <c r="A5" i="26" a="1"/>
  <c r="A5" i="26" s="1"/>
  <c r="A6" i="26" a="1"/>
  <c r="A6" i="26" s="1"/>
  <c r="A7" i="26" a="1"/>
  <c r="A7" i="26" s="1"/>
  <c r="A8" i="26" a="1"/>
  <c r="A8" i="26" s="1"/>
  <c r="A9" i="26" a="1"/>
  <c r="A9" i="26" s="1"/>
  <c r="A10" i="26" a="1"/>
  <c r="A10" i="26" s="1"/>
  <c r="A11" i="26" a="1"/>
  <c r="A11" i="26" s="1"/>
  <c r="A12" i="26" a="1"/>
  <c r="A12" i="26" s="1"/>
  <c r="A13" i="26" a="1"/>
  <c r="A13" i="26" s="1"/>
  <c r="A14" i="26" a="1"/>
  <c r="A14" i="26" s="1"/>
  <c r="A15" i="26" a="1"/>
  <c r="A15" i="26" s="1"/>
  <c r="A16" i="26" a="1"/>
  <c r="A16" i="26" s="1"/>
  <c r="A17" i="26" a="1"/>
  <c r="A17" i="26" s="1"/>
  <c r="A18" i="26" a="1"/>
  <c r="A18" i="26" s="1"/>
  <c r="A19" i="26" a="1"/>
  <c r="A19" i="26" s="1"/>
  <c r="A20" i="26" a="1"/>
  <c r="A20" i="26" s="1"/>
  <c r="A21" i="26" a="1"/>
  <c r="A21" i="26" s="1"/>
  <c r="A22" i="26" a="1"/>
  <c r="A22" i="26" s="1"/>
  <c r="A23" i="26" a="1"/>
  <c r="A23" i="26" s="1"/>
  <c r="A24" i="26" a="1"/>
  <c r="A24" i="26" s="1"/>
  <c r="A25" i="26" a="1"/>
  <c r="A25" i="26" s="1"/>
  <c r="A26" i="26" a="1"/>
  <c r="A26" i="26" s="1"/>
  <c r="A27" i="26" a="1"/>
  <c r="A27" i="26" s="1"/>
  <c r="A28" i="26" a="1"/>
  <c r="A28" i="26" s="1"/>
  <c r="A29" i="26" a="1"/>
  <c r="A29" i="26" s="1"/>
  <c r="A30" i="26" a="1"/>
  <c r="A30" i="26" s="1"/>
  <c r="A31" i="26" a="1"/>
  <c r="A31" i="26" s="1"/>
  <c r="A32" i="26" a="1"/>
  <c r="A32" i="26" s="1"/>
  <c r="A33" i="26" a="1"/>
  <c r="A33" i="26" s="1"/>
  <c r="A34" i="26" a="1"/>
  <c r="A34" i="26" s="1"/>
  <c r="A35" i="26" a="1"/>
  <c r="A35" i="26" s="1"/>
  <c r="A36" i="26" a="1"/>
  <c r="A36" i="26" s="1"/>
  <c r="A37" i="26" a="1"/>
  <c r="A37" i="26" s="1"/>
  <c r="A38" i="26" a="1"/>
  <c r="A38" i="26" s="1"/>
  <c r="A39" i="26" a="1"/>
  <c r="A39" i="26" s="1"/>
  <c r="A40" i="26" a="1"/>
  <c r="A40" i="26" s="1"/>
  <c r="A41" i="26" a="1"/>
  <c r="A41" i="26" s="1"/>
  <c r="A42" i="26" a="1"/>
  <c r="A42" i="26" s="1"/>
  <c r="A43" i="26" a="1"/>
  <c r="A43" i="26" s="1"/>
  <c r="A44" i="26" a="1"/>
  <c r="A44" i="26" s="1"/>
  <c r="A45" i="26" a="1"/>
  <c r="A45" i="26" s="1"/>
  <c r="A46" i="26" a="1"/>
  <c r="A46" i="26" s="1"/>
  <c r="A47" i="26" a="1"/>
  <c r="A47" i="26" s="1"/>
  <c r="A48" i="26" a="1"/>
  <c r="A48" i="26" s="1"/>
  <c r="A49" i="26" a="1"/>
  <c r="A49" i="26" s="1"/>
  <c r="A50" i="26" a="1"/>
  <c r="A50" i="26" s="1"/>
  <c r="A51" i="26" a="1"/>
  <c r="A51" i="26" s="1"/>
  <c r="A52" i="26" a="1"/>
  <c r="A52" i="26" s="1"/>
  <c r="A53" i="26" a="1"/>
  <c r="A53" i="26" s="1"/>
  <c r="A54" i="26" a="1"/>
  <c r="A54" i="26" s="1"/>
  <c r="A55" i="26" a="1"/>
  <c r="A55" i="26" s="1"/>
  <c r="A56" i="26" a="1"/>
  <c r="A56" i="26" s="1"/>
  <c r="A57" i="26" a="1"/>
  <c r="A57" i="26" s="1"/>
  <c r="A58" i="26" a="1"/>
  <c r="A58" i="26" s="1"/>
  <c r="A59" i="26" a="1"/>
  <c r="A59" i="26" s="1"/>
  <c r="A60" i="26" a="1"/>
  <c r="A60" i="26" s="1"/>
  <c r="A61" i="26" a="1"/>
  <c r="A61" i="26" s="1"/>
  <c r="A62" i="26" a="1"/>
  <c r="A62" i="26" s="1"/>
  <c r="A63" i="26" a="1"/>
  <c r="A63" i="26" s="1"/>
  <c r="A64" i="26" a="1"/>
  <c r="A64" i="26" s="1"/>
  <c r="A65" i="26" a="1"/>
  <c r="A65" i="26" s="1"/>
  <c r="A66" i="26" a="1"/>
  <c r="A66" i="26" s="1"/>
  <c r="A67" i="26" a="1"/>
  <c r="A67" i="26" s="1"/>
  <c r="A68" i="26" a="1"/>
  <c r="A68" i="26" s="1"/>
  <c r="A69" i="26" a="1"/>
  <c r="A69" i="26" s="1"/>
  <c r="A70" i="26" a="1"/>
  <c r="A70" i="26" s="1"/>
  <c r="A71" i="26" a="1"/>
  <c r="A71" i="26" s="1"/>
  <c r="A72" i="26" a="1"/>
  <c r="A72" i="26" s="1"/>
  <c r="A73" i="26" a="1"/>
  <c r="A73" i="26" s="1"/>
  <c r="A74" i="26" a="1"/>
  <c r="A74" i="26" s="1"/>
  <c r="A75" i="26" a="1"/>
  <c r="A75" i="26" s="1"/>
  <c r="A76" i="26" a="1"/>
  <c r="A76" i="26" s="1"/>
  <c r="A77" i="26" a="1"/>
  <c r="A77" i="26" s="1"/>
  <c r="A78" i="26" a="1"/>
  <c r="A78" i="26" s="1"/>
  <c r="A79" i="26" a="1"/>
  <c r="A79" i="26" s="1"/>
  <c r="A80" i="26" a="1"/>
  <c r="A80" i="26" s="1"/>
  <c r="A81" i="26" a="1"/>
  <c r="A81" i="26" s="1"/>
  <c r="A82" i="26" a="1"/>
  <c r="A82" i="26" s="1"/>
  <c r="A83" i="26" a="1"/>
  <c r="A83" i="26" s="1"/>
  <c r="A84" i="26" a="1"/>
  <c r="A84" i="26" s="1"/>
  <c r="A85" i="26" a="1"/>
  <c r="A85" i="26" s="1"/>
  <c r="A86" i="26" a="1"/>
  <c r="A86" i="26" s="1"/>
  <c r="A87" i="26" a="1"/>
  <c r="A87" i="26" s="1"/>
  <c r="A88" i="26" a="1"/>
  <c r="A88" i="26" s="1"/>
  <c r="A89" i="26" a="1"/>
  <c r="A89" i="26" s="1"/>
  <c r="A90" i="26" a="1"/>
  <c r="A90" i="26" s="1"/>
  <c r="A91" i="26" a="1"/>
  <c r="A91" i="26" s="1"/>
  <c r="A92" i="26" a="1"/>
  <c r="A92" i="26" s="1"/>
  <c r="A93" i="26" a="1"/>
  <c r="A93" i="26" s="1"/>
  <c r="A94" i="26" a="1"/>
  <c r="A94" i="26" s="1"/>
  <c r="A95" i="26" a="1"/>
  <c r="A95" i="26" s="1"/>
  <c r="A96" i="26" a="1"/>
  <c r="A96" i="26" s="1"/>
  <c r="A97" i="26" a="1"/>
  <c r="A97" i="26" s="1"/>
  <c r="A98" i="26" a="1"/>
  <c r="A98" i="26" s="1"/>
  <c r="A99" i="26" a="1"/>
  <c r="A99" i="26" s="1"/>
  <c r="A100" i="26" a="1"/>
  <c r="A100" i="2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<sst xmlns="http://schemas.openxmlformats.org/spreadsheetml/2006/main" count="419" uniqueCount="184">
  <si>
    <t>Kostentype</t>
  </si>
  <si>
    <t>Subsidiepercentage</t>
  </si>
  <si>
    <t>Korte beschrijving</t>
  </si>
  <si>
    <t>Afschrijvingskosten</t>
  </si>
  <si>
    <t>Tarief</t>
  </si>
  <si>
    <t>Eigen arbeid</t>
  </si>
  <si>
    <t>Kosten</t>
  </si>
  <si>
    <t>Loonkosten</t>
  </si>
  <si>
    <t>Totaal</t>
  </si>
  <si>
    <t>Arbeidskosten</t>
  </si>
  <si>
    <t>KVK-nummer</t>
  </si>
  <si>
    <t>Btw-nummer</t>
  </si>
  <si>
    <t>Grondkosten</t>
  </si>
  <si>
    <t>Bijdrage in natura</t>
  </si>
  <si>
    <t>Sub-activiteit</t>
  </si>
  <si>
    <t>Geen forfait</t>
  </si>
  <si>
    <t>Naam medewerker</t>
  </si>
  <si>
    <t xml:space="preserve">Bruto jaarsalaris </t>
  </si>
  <si>
    <t>Inclusief
werkgeverslasten 44,2%</t>
  </si>
  <si>
    <t>Productieve uren</t>
  </si>
  <si>
    <t>Subsidiebedrag op basis van opgegeven kosten</t>
  </si>
  <si>
    <t>Relatienummer penvoerder bij RVO:</t>
  </si>
  <si>
    <t>Naam penvoerder:</t>
  </si>
  <si>
    <t>Naam project:</t>
  </si>
  <si>
    <t>Kies de methode van berekening van de kosten:</t>
  </si>
  <si>
    <t>Gekozen VKO:</t>
  </si>
  <si>
    <t>Hoofdactiviteiten</t>
  </si>
  <si>
    <t>Sub-activiteiten</t>
  </si>
  <si>
    <t>Inclusief
werkgeverslasten 44,2% en eventueel overhead</t>
  </si>
  <si>
    <t>Overhead 15% - 
alleen bij geen VKO</t>
  </si>
  <si>
    <t>Totaal opgegeven kosten</t>
  </si>
  <si>
    <t>Vereenvoudigde kostenoptie voor overige kosten</t>
  </si>
  <si>
    <t>Minimum subsidiebedrag</t>
  </si>
  <si>
    <t>Maximum subsidiebedrag</t>
  </si>
  <si>
    <t>Totaal projectkosten</t>
  </si>
  <si>
    <t>Subsidiabele activiteit uitgebreid</t>
  </si>
  <si>
    <t>Vereenvoudigde kostenoptie voor arbeidskosten</t>
  </si>
  <si>
    <t>Geen vereenvoudigde kostenoptie</t>
  </si>
  <si>
    <t>Subsidiabele activiteit kort !
Geef de tabbladen ook deze naam, dan lopen de verwijzingen etc door!!</t>
  </si>
  <si>
    <t>VKO overige kosten</t>
  </si>
  <si>
    <t>Samenstelling van het samenwerkingsverband</t>
  </si>
  <si>
    <t>Vul in dit tabblad alle projectdeelnemers in.</t>
  </si>
  <si>
    <t>Begin met aangeven welke projectpartner de kosten maakt.</t>
  </si>
  <si>
    <t>Eindejaarsuitkering</t>
  </si>
  <si>
    <t>Niet verrekenbare btw</t>
  </si>
  <si>
    <t>Kosten derden exclusief btw</t>
  </si>
  <si>
    <t>Loonkosten
nummer</t>
  </si>
  <si>
    <t>Vrijwilligersbijdrage</t>
  </si>
  <si>
    <t>Projectdeelnemer (Bedrijf/Organisatie)</t>
  </si>
  <si>
    <t>Kosten toegekend aan projectdeelnemers</t>
  </si>
  <si>
    <t>Opgegeven projectkosten</t>
  </si>
  <si>
    <t>Verdeelde subsidie</t>
  </si>
  <si>
    <t>Korte toelichting:</t>
  </si>
  <si>
    <t>Kies het kostentype. Afhankelijk van het gekozen kostentype wordt er een vast tarief getoond (bijvoorbeeld eigen arbeid).</t>
  </si>
  <si>
    <t>Bruto maandsalaris</t>
  </si>
  <si>
    <t>Uurtarief
loonkosten volgens IKS</t>
  </si>
  <si>
    <t>&lt;Selecteer&gt;</t>
  </si>
  <si>
    <t>Wilt u gebruik maken van een IKS-tarief?</t>
  </si>
  <si>
    <t>Berekend uurtarief
loonkosten</t>
  </si>
  <si>
    <t>Het berekende uurtarief hangt af van uw gekozen berekeningsmethode.</t>
  </si>
  <si>
    <t>Alle berekeningsmethoden: 
kopieer hieruit de methode die van toepassing is en  plak ze in de kolommen hiernaast. 
Teksten niet aanpassen omdat dan formules niet meer werken!</t>
  </si>
  <si>
    <t>Deelprestatie</t>
  </si>
  <si>
    <t>Korte toelichting</t>
  </si>
  <si>
    <t>Forfait</t>
  </si>
  <si>
    <t>Kosten toegekend aan deelprestaties</t>
  </si>
  <si>
    <t>IKS loonkosten</t>
  </si>
  <si>
    <t>Kostengroep</t>
  </si>
  <si>
    <t>Berekend volgens</t>
  </si>
  <si>
    <t>Projectleider/Expert</t>
  </si>
  <si>
    <t>Inhoud van deze kolommen niet veranderen!</t>
  </si>
  <si>
    <t>Hier de kostentypen aangeven die je wil gebruiken in dit begrotingsformat.</t>
  </si>
  <si>
    <r>
      <t xml:space="preserve">Alle mogelijke </t>
    </r>
    <r>
      <rPr>
        <b/>
        <u/>
        <sz val="11"/>
        <color theme="1"/>
        <rFont val="Calibri"/>
        <family val="2"/>
        <scheme val="minor"/>
      </rPr>
      <t>kostentypen</t>
    </r>
    <r>
      <rPr>
        <b/>
        <sz val="11"/>
        <color theme="1"/>
        <rFont val="Calibri"/>
        <family val="2"/>
        <scheme val="minor"/>
      </rPr>
      <t>: 
kopieer hieruit de kostentypen voor de activiteiten en plak ze in de kolommen hiernaast. 
Teksten niet aanpassen omdat dan formules niet meer werken!</t>
    </r>
  </si>
  <si>
    <t>Hulpkolom, niet aanpassen</t>
  </si>
  <si>
    <t>Uurtarief</t>
  </si>
  <si>
    <t>Vast tarief</t>
  </si>
  <si>
    <t>Overige kosten</t>
  </si>
  <si>
    <t>-</t>
  </si>
  <si>
    <t>Projectmedewerker</t>
  </si>
  <si>
    <t>Adviseur</t>
  </si>
  <si>
    <t>Berekeningsmethode van de regeling/openstelling</t>
  </si>
  <si>
    <t>Rekenhulp voor bepalen van uurtarief loonkosten en opgeven loonkostentarief IKS</t>
  </si>
  <si>
    <t>Arbeidskosten*</t>
  </si>
  <si>
    <t>*Arbeidskosten bestaan uit loonkosten (exclusief IKS) en eigen arbeid.</t>
  </si>
  <si>
    <t>Werkzaamheden landbouwer</t>
  </si>
  <si>
    <t>Opmerking</t>
  </si>
  <si>
    <t>Opgegeven uurtarief IKS</t>
  </si>
  <si>
    <t>Eigen verdeling subsidie per deelprestatie</t>
  </si>
  <si>
    <t>Kosten nog toe te kennen aan een deelprestatie</t>
  </si>
  <si>
    <t>Subsidie nog toe te kennen aan een deelprestatie</t>
  </si>
  <si>
    <t>Verdeling kosten naar rato</t>
  </si>
  <si>
    <t>Einde invoerregels begroting</t>
  </si>
  <si>
    <t>Subsidie naar rato
van kosten</t>
  </si>
  <si>
    <t>Verdeling subsidie in %</t>
  </si>
  <si>
    <t>Arbeidskosten op basis van IKS**</t>
  </si>
  <si>
    <t>Projectdeelnemer</t>
  </si>
  <si>
    <t>Beoordeeld</t>
  </si>
  <si>
    <t>Aangevraagd</t>
  </si>
  <si>
    <t>Aantal uur</t>
  </si>
  <si>
    <t>Toelichting beoordelaar</t>
  </si>
  <si>
    <t>NEE</t>
  </si>
  <si>
    <t>Kosten nog toe te kennen aan een projectdeelnemer</t>
  </si>
  <si>
    <t>** Over IKS loonkosten kan geen forfait worden berekend.</t>
  </si>
  <si>
    <t>Aandeel grondkosten</t>
  </si>
  <si>
    <t>Aandeel grondkosten in totale projectkosten</t>
  </si>
  <si>
    <t>Bedrag grondkosten waarover subsidie verstrekt kan worden</t>
  </si>
  <si>
    <t>Projectkosten met maximaal aandeel grondkosten</t>
  </si>
  <si>
    <t>Forfait voor arbeidskosten</t>
  </si>
  <si>
    <t>Totaal projectkosten met maximaal aandeel grondkosten</t>
  </si>
  <si>
    <t xml:space="preserve">Subsidiebedrag </t>
  </si>
  <si>
    <t>Loonkosten nummer
(uit tabblad Rekenhulp)</t>
  </si>
  <si>
    <t>Uitvoering van het project</t>
  </si>
  <si>
    <t>JA</t>
  </si>
  <si>
    <t>Beoordeeld uurtarief IKS</t>
  </si>
  <si>
    <t>Beoordeeld uurtarief
loonkosten</t>
  </si>
  <si>
    <t>Verlaging vanwege bijdrage in natura</t>
  </si>
  <si>
    <t>Subsidiebedrag na verlaging vanwege bijdrage in natura</t>
  </si>
  <si>
    <t>(Deel) Prestatie</t>
  </si>
  <si>
    <t>Openstelling:</t>
  </si>
  <si>
    <t>Voorbereidingkosten</t>
  </si>
  <si>
    <t>VKO mogelijk</t>
  </si>
  <si>
    <t>Gekozen openstelling:</t>
  </si>
  <si>
    <t>Zuid-Holland | Hollandse Plassen: Impactprojecten</t>
  </si>
  <si>
    <t>Zuid-Holland | Hollandse Plassen: Proeftuinprojecten (tot 25.000)</t>
  </si>
  <si>
    <t>Zuid-Holland | Krimpenerwaard: Pilots of experimenten (tot 25.000)</t>
  </si>
  <si>
    <t>Zuid-Holland | Krimpenerwaard: Investeringsprojecten</t>
  </si>
  <si>
    <t>Zuid-Holland | Alblasserwaard: Pilots of experimenten (tot 25.000)</t>
  </si>
  <si>
    <t>Zuid-Holland | Alblasserwaard: Investeringsprojecten</t>
  </si>
  <si>
    <t>Overijssel | Salland: Overige projecten</t>
  </si>
  <si>
    <t>Overijssel | Salland: LAG samenwerkingsproject</t>
  </si>
  <si>
    <t>Overijssel | N-Overijssel: LAG samenwerkingsproject</t>
  </si>
  <si>
    <t>Overijssel | N-Overijssel: Overige projecten</t>
  </si>
  <si>
    <t>Overijssel | NO-Twente: LAG samenwerkingsproject</t>
  </si>
  <si>
    <t>Overijssel | NO-Twente: Overige projecten</t>
  </si>
  <si>
    <t>Overijssel | NO-Twente: Projectaanvraag door jongeren, gericht op jongeren zonder investeringen</t>
  </si>
  <si>
    <t>Overijssel | NO-Twente: Projectaanvraag door jongeren, gericht op jongeren met investeringen</t>
  </si>
  <si>
    <t>Overijssel | ZW-Twente: LAG samenwerkingsproject</t>
  </si>
  <si>
    <t>Overijssel | ZW-Twente: Overige projecten</t>
  </si>
  <si>
    <t>Overijssel | ZW-Twente: Projectaanvraag door jongeren, gericht op jongeren zonder investeringen</t>
  </si>
  <si>
    <t>Overijssel | ZW-Twente: Projectaanvraag door jongeren, gericht op jongeren met investeringen</t>
  </si>
  <si>
    <t>Flevoland | Investeringsprojecten</t>
  </si>
  <si>
    <t>Flevoland | Overige projecten</t>
  </si>
  <si>
    <t>Min. subsidiebedrag</t>
  </si>
  <si>
    <t>Max. subsidiebedrag</t>
  </si>
  <si>
    <t>Zeeland : Projecten</t>
  </si>
  <si>
    <t>subsidie %</t>
  </si>
  <si>
    <t>IKS</t>
  </si>
  <si>
    <t>Noord-Holland |  Kop van Noord-Holland : Projecten</t>
  </si>
  <si>
    <t>Noord-Holland | Westfriesland: Projecten</t>
  </si>
  <si>
    <t>Noord-Holland | Westfriesland: Pilot projecten</t>
  </si>
  <si>
    <t>Kosten uitvoering project</t>
  </si>
  <si>
    <r>
      <t xml:space="preserve">Kiest </t>
    </r>
    <r>
      <rPr>
        <u/>
        <sz val="11"/>
        <color theme="1"/>
        <rFont val="Calibri"/>
        <family val="2"/>
        <scheme val="minor"/>
      </rPr>
      <t>eerst</t>
    </r>
    <r>
      <rPr>
        <sz val="11"/>
        <color theme="1"/>
        <rFont val="Calibri"/>
        <family val="2"/>
        <scheme val="minor"/>
      </rPr>
      <t xml:space="preserve"> de openstelling waar u een subsidieaanvraag voor wilt indienen.</t>
    </r>
  </si>
  <si>
    <t>*Dit type arbeidskosten bestaan uit loonkosten (exclusief IKS) en eigen arbeid.</t>
  </si>
  <si>
    <t xml:space="preserve">Deze verdeling van subsidie kunt u overnemen in het digitale aanvraagformulier. </t>
  </si>
  <si>
    <t>Vul op dit tabblad het relatienummer, de naam van de penvoerder en de naam van het project in.</t>
  </si>
  <si>
    <t>En kies hier ook de methode voor het berekenen van de subsidiabele kosten. Hierover vindt u per provincie meer informatie op de website.</t>
  </si>
  <si>
    <t xml:space="preserve">Kosten </t>
  </si>
  <si>
    <t xml:space="preserve">Vul dit tabblad op basis van projectdeelnemer en sub-activiteit zoals benoemd in de regeling (gebruik het drop-down menu). </t>
  </si>
  <si>
    <t>Subsidiebedrag (inclusief forfait)</t>
  </si>
  <si>
    <t>Versie 13-03-2024</t>
  </si>
  <si>
    <t>Deelnemers_Uniek</t>
  </si>
  <si>
    <t>Prestaties_Uniek</t>
  </si>
  <si>
    <t/>
  </si>
  <si>
    <r>
      <t xml:space="preserve">STAP 1 - </t>
    </r>
    <r>
      <rPr>
        <sz val="11"/>
        <color theme="9" tint="-0.499984740745262"/>
        <rFont val="Calibri"/>
        <family val="2"/>
        <scheme val="minor"/>
      </rPr>
      <t>tabblad</t>
    </r>
    <r>
      <rPr>
        <b/>
        <sz val="11"/>
        <color theme="9" tint="-0.499984740745262"/>
        <rFont val="Calibri"/>
        <family val="2"/>
        <scheme val="minor"/>
      </rPr>
      <t xml:space="preserve"> 1. Aanvraag gegevens</t>
    </r>
  </si>
  <si>
    <r>
      <t xml:space="preserve">STAP 2 - </t>
    </r>
    <r>
      <rPr>
        <sz val="11"/>
        <color theme="9" tint="-0.499984740745262"/>
        <rFont val="Calibri"/>
        <family val="2"/>
        <scheme val="minor"/>
      </rPr>
      <t>tabblad</t>
    </r>
    <r>
      <rPr>
        <b/>
        <sz val="11"/>
        <color theme="9" tint="-0.499984740745262"/>
        <rFont val="Calibri"/>
        <family val="2"/>
        <scheme val="minor"/>
      </rPr>
      <t xml:space="preserve"> 2. Projectdeelnemers</t>
    </r>
  </si>
  <si>
    <r>
      <t xml:space="preserve">STAP 3 - </t>
    </r>
    <r>
      <rPr>
        <sz val="11"/>
        <color theme="9" tint="-0.499984740745262"/>
        <rFont val="Calibri"/>
        <family val="2"/>
        <scheme val="minor"/>
      </rPr>
      <t>tabblad</t>
    </r>
    <r>
      <rPr>
        <b/>
        <sz val="11"/>
        <color theme="9" tint="-0.499984740745262"/>
        <rFont val="Calibri"/>
        <family val="2"/>
        <scheme val="minor"/>
      </rPr>
      <t xml:space="preserve"> 3. Deelprestaties</t>
    </r>
  </si>
  <si>
    <t>Vul in dit tabblad de deelprestaties in die u verwacht te gaan realiseren. Bij subsidies tot € 125.000 wordt de subsidie vastgesteld met van deze deelprestaties.</t>
  </si>
  <si>
    <t>Formuleer de deelprestaties daarom zo duidelijker en helder mogelijk.</t>
  </si>
  <si>
    <r>
      <t xml:space="preserve">STAP 4 - </t>
    </r>
    <r>
      <rPr>
        <sz val="11"/>
        <color theme="9" tint="-0.499984740745262"/>
        <rFont val="Calibri"/>
        <family val="2"/>
        <scheme val="minor"/>
      </rPr>
      <t>tabblad</t>
    </r>
    <r>
      <rPr>
        <b/>
        <sz val="11"/>
        <color theme="9" tint="-0.499984740745262"/>
        <rFont val="Calibri"/>
        <family val="2"/>
        <scheme val="minor"/>
      </rPr>
      <t xml:space="preserve"> 4. Uurtarief loonkosten</t>
    </r>
  </si>
  <si>
    <t>Hier kunt u een berekening maken van het uurtarief op basis van indivuduele loonkosten. Wilt u de integrale kostensystematiek (IKS) gebruiken? Dan kunt u hier direct het uurtarief invullen.</t>
  </si>
  <si>
    <t>Let op: Heeft u gekozen voor een forfait voor arbeidskosten? Dan hoeft u tabblad 4 Uurtarief loonkosten niet in te vullen.</t>
  </si>
  <si>
    <r>
      <t xml:space="preserve">STAP 5 - </t>
    </r>
    <r>
      <rPr>
        <sz val="11"/>
        <color theme="9" tint="-0.499984740745262"/>
        <rFont val="Calibri"/>
        <family val="2"/>
        <scheme val="minor"/>
      </rPr>
      <t>tabblad</t>
    </r>
    <r>
      <rPr>
        <b/>
        <sz val="11"/>
        <color theme="9" tint="-0.499984740745262"/>
        <rFont val="Calibri"/>
        <family val="2"/>
        <scheme val="minor"/>
      </rPr>
      <t xml:space="preserve"> 5. Kosten uitvoering project</t>
    </r>
  </si>
  <si>
    <t>Geef ook de sub-activiteit aan en, waar dit nodig is, een korte beschrijving.</t>
  </si>
  <si>
    <t xml:space="preserve">Geldt er een vast tarief? Dan vult u alleen het aantal uren in. </t>
  </si>
  <si>
    <t xml:space="preserve">Er wordt soms een melding getoond: “Het gekozen kostentype hoeft niet te worden ingevoerd (onderdeel van het forfait).” Of u deze melding krijgt, hangt af van de gekozen berekeningsmethode. </t>
  </si>
  <si>
    <r>
      <t xml:space="preserve">STAP 6 - </t>
    </r>
    <r>
      <rPr>
        <sz val="11"/>
        <color theme="9" tint="-0.499984740745262"/>
        <rFont val="Calibri"/>
        <family val="2"/>
        <scheme val="minor"/>
      </rPr>
      <t>tabblad</t>
    </r>
    <r>
      <rPr>
        <b/>
        <sz val="11"/>
        <color theme="9" tint="-0.499984740745262"/>
        <rFont val="Calibri"/>
        <family val="2"/>
        <scheme val="minor"/>
      </rPr>
      <t xml:space="preserve"> 6. Begrotingsoverzicht</t>
    </r>
  </si>
  <si>
    <t>Hier vindt u uw begrotingsoverzicht. Alle gegevens worden getoond uit de door u ingevoerde gegevens uit de vorige tabbladen.</t>
  </si>
  <si>
    <t>** Over arbeidskosten op basis van IKS kan geen forfait worden berekend.</t>
  </si>
  <si>
    <t>Dienstverband
(uren per week)</t>
  </si>
  <si>
    <t xml:space="preserve">Zodra er ook kosten zijn ingevoerd per projectdeelnemer in tabblad 5 Kosten uitvoering project, ziet u in tabblad 2 de verdeling van de projectkosten naar rato over de deelnemers. </t>
  </si>
  <si>
    <t>Hierna kunt u de verdeling kosten naar rato (kolom F, tabblad 2) overnemen of zelf de subsidieverdeling over de projectdeelnemers bepalen. Dit doet u in kolom G 'Verdeling subsidie in %'.</t>
  </si>
  <si>
    <t xml:space="preserve">Zodra er ook kosten zijn ingevoerd per deelprestatie in tabblad 5 Kosten uitvoering project, ziet u in tabbald 3 de verdeling van de projectkosten </t>
  </si>
  <si>
    <t>over de deelprestaties. En een verdeling van de subsidie naar rato van de kosten. Deze kunt u zelf aanpassen in kolom G 'Eigen verdeling subsidie per deelprestatie'.</t>
  </si>
  <si>
    <t>Bij loonkosten maakt u gebruik van het uurtarief dat u heeft berekend in tabblad 4 Uurtarief loonkosten. Vul het nummer uit kolom B 'Loonkosten nummer' van tabblad 4 in onder kolom I van tabblad 5.</t>
  </si>
  <si>
    <t>Onderaan dit tabblad ziet u het subsidiebedrag op basis van opgegeven kosten. Let op: op basis van de regeling kan er sprake zijn van een maximum subsidiebedrag.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</si>
</sst>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&quot;€&quot;\ #,##0.00"/>
    <numFmt numFmtId="165" formatCode="&quot;€&quot;\ #,##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Verdana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rgb="FFD52B1E"/>
      <name val="Calibri"/>
      <family val="2"/>
      <scheme val="minor"/>
    </font>
    <font>
      <sz val="11"/>
      <color theme="0" tint="-0.14996795556505021"/>
      <name val="Calibri"/>
      <family val="2"/>
      <scheme val="minor"/>
    </font>
    <font>
      <sz val="11"/>
      <color theme="0" tint="-0.2499465926084170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DF6B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/>
      <top/>
      <bottom/>
      <diagonal/>
    </border>
  </borders>
  <cellStyleXfs count="9">
    <xf numFmtId="0" fontId="0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4" fillId="9" borderId="0" applyNumberFormat="0" applyBorder="0" applyAlignment="0" applyProtection="0"/>
    <xf numFmtId="0" fontId="2" fillId="10" borderId="0" applyNumberFormat="0" applyBorder="0" applyAlignment="0" applyProtection="0"/>
    <xf numFmtId="9" fontId="2" fillId="0" borderId="0" applyFont="0" applyFill="0" applyBorder="0" applyAlignment="0" applyProtection="0"/>
  </cellStyleXfs>
  <cellXfs count="209">
    <xf numFmtId="0" fontId="0" fillId="0" borderId="0" xfId="0"/>
    <xf numFmtId="0" fontId="1" fillId="0" borderId="0" xfId="0" applyFont="1"/>
    <xf numFmtId="165" fontId="0" fillId="0" borderId="0" xfId="0" applyNumberFormat="1"/>
    <xf numFmtId="0" fontId="1" fillId="0" borderId="0" xfId="0" applyFont="1" applyAlignment="1">
      <alignment wrapText="1"/>
    </xf>
    <xf numFmtId="0" fontId="1" fillId="13" borderId="1" xfId="0" applyNumberFormat="1" applyFont="1" applyFill="1" applyBorder="1" applyAlignment="1">
      <alignment wrapText="1"/>
    </xf>
    <xf numFmtId="49" fontId="1" fillId="0" borderId="0" xfId="0" applyNumberFormat="1" applyFont="1" applyAlignment="1">
      <alignment wrapText="1"/>
    </xf>
    <xf numFmtId="164" fontId="2" fillId="11" borderId="1" xfId="0" applyNumberFormat="1" applyFont="1" applyFill="1" applyBorder="1" applyProtection="1">
      <protection hidden="1"/>
    </xf>
    <xf numFmtId="0" fontId="1" fillId="13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center"/>
      <protection hidden="1"/>
    </xf>
    <xf numFmtId="0" fontId="1" fillId="6" borderId="1" xfId="3" applyFont="1" applyBorder="1" applyProtection="1">
      <protection hidden="1"/>
    </xf>
    <xf numFmtId="0" fontId="1" fillId="6" borderId="1" xfId="3" applyNumberFormat="1" applyFont="1" applyBorder="1" applyProtection="1">
      <protection hidden="1"/>
    </xf>
    <xf numFmtId="164" fontId="1" fillId="6" borderId="1" xfId="3" applyNumberFormat="1" applyFont="1" applyBorder="1" applyProtection="1">
      <protection hidden="1"/>
    </xf>
    <xf numFmtId="0" fontId="1" fillId="7" borderId="1" xfId="4" applyNumberFormat="1" applyFont="1" applyBorder="1" applyAlignment="1" applyProtection="1">
      <alignment horizontal="right"/>
      <protection hidden="1"/>
    </xf>
    <xf numFmtId="0" fontId="1" fillId="2" borderId="1" xfId="0" applyFont="1" applyFill="1" applyBorder="1" applyProtection="1">
      <protection hidden="1"/>
    </xf>
    <xf numFmtId="0" fontId="1" fillId="0" borderId="1" xfId="1" applyFont="1" applyFill="1" applyBorder="1" applyAlignment="1" applyProtection="1">
      <protection hidden="1"/>
    </xf>
    <xf numFmtId="0" fontId="1" fillId="8" borderId="1" xfId="5" applyFont="1" applyBorder="1" applyAlignment="1" applyProtection="1">
      <alignment horizontal="center"/>
      <protection hidden="1"/>
    </xf>
    <xf numFmtId="0" fontId="1" fillId="8" borderId="1" xfId="5" applyFont="1" applyBorder="1" applyAlignment="1" applyProtection="1">
      <protection hidden="1"/>
    </xf>
    <xf numFmtId="0" fontId="2" fillId="6" borderId="1" xfId="3" applyBorder="1" applyAlignment="1" applyProtection="1">
      <protection hidden="1"/>
    </xf>
    <xf numFmtId="0" fontId="1" fillId="8" borderId="1" xfId="5" applyFont="1" applyBorder="1" applyProtection="1">
      <protection hidden="1"/>
    </xf>
    <xf numFmtId="0" fontId="2" fillId="6" borderId="1" xfId="3" applyBorder="1" applyProtection="1">
      <protection hidden="1"/>
    </xf>
    <xf numFmtId="0" fontId="2" fillId="8" borderId="1" xfId="5" applyFont="1" applyBorder="1" applyAlignment="1" applyProtection="1">
      <alignment horizontal="left"/>
      <protection hidden="1"/>
    </xf>
    <xf numFmtId="44" fontId="1" fillId="10" borderId="1" xfId="7" applyNumberFormat="1" applyFont="1" applyBorder="1" applyAlignment="1" applyProtection="1">
      <protection hidden="1"/>
    </xf>
    <xf numFmtId="44" fontId="2" fillId="5" borderId="1" xfId="2" applyNumberFormat="1" applyFont="1" applyBorder="1" applyAlignment="1" applyProtection="1">
      <protection hidden="1"/>
    </xf>
    <xf numFmtId="0" fontId="1" fillId="8" borderId="1" xfId="5" applyFont="1" applyBorder="1" applyAlignment="1" applyProtection="1">
      <alignment horizontal="left"/>
      <protection hidden="1"/>
    </xf>
    <xf numFmtId="0" fontId="1" fillId="18" borderId="1" xfId="3" applyFont="1" applyFill="1" applyBorder="1" applyProtection="1">
      <protection hidden="1"/>
    </xf>
    <xf numFmtId="10" fontId="2" fillId="16" borderId="1" xfId="0" applyNumberFormat="1" applyFont="1" applyFill="1" applyBorder="1" applyProtection="1">
      <protection hidden="1"/>
    </xf>
    <xf numFmtId="44" fontId="2" fillId="16" borderId="1" xfId="0" applyNumberFormat="1" applyFont="1" applyFill="1" applyBorder="1" applyProtection="1">
      <protection hidden="1"/>
    </xf>
    <xf numFmtId="44" fontId="1" fillId="18" borderId="1" xfId="3" applyNumberFormat="1" applyFont="1" applyFill="1" applyBorder="1" applyProtection="1">
      <protection hidden="1"/>
    </xf>
    <xf numFmtId="44" fontId="2" fillId="11" borderId="1" xfId="0" applyNumberFormat="1" applyFont="1" applyFill="1" applyBorder="1" applyProtection="1">
      <protection hidden="1"/>
    </xf>
    <xf numFmtId="9" fontId="2" fillId="11" borderId="1" xfId="8" applyNumberFormat="1" applyFont="1" applyFill="1" applyBorder="1" applyProtection="1">
      <protection hidden="1"/>
    </xf>
    <xf numFmtId="9" fontId="1" fillId="18" borderId="1" xfId="3" applyNumberFormat="1" applyFont="1" applyFill="1" applyBorder="1" applyProtection="1">
      <protection hidden="1"/>
    </xf>
    <xf numFmtId="0" fontId="1" fillId="18" borderId="1" xfId="3" applyFont="1" applyFill="1" applyBorder="1" applyAlignment="1" applyProtection="1">
      <alignment wrapText="1"/>
      <protection hidden="1"/>
    </xf>
    <xf numFmtId="0" fontId="1" fillId="0" borderId="0" xfId="0" applyFont="1" applyBorder="1" applyProtection="1"/>
    <xf numFmtId="0" fontId="0" fillId="0" borderId="0" xfId="0" applyBorder="1" applyProtection="1"/>
    <xf numFmtId="0" fontId="0" fillId="0" borderId="0" xfId="0" applyFill="1" applyBorder="1" applyProtection="1"/>
    <xf numFmtId="1" fontId="1" fillId="18" borderId="1" xfId="3" applyNumberFormat="1" applyFont="1" applyFill="1" applyBorder="1" applyAlignment="1" applyProtection="1">
      <alignment vertical="top"/>
      <protection hidden="1"/>
    </xf>
    <xf numFmtId="1" fontId="1" fillId="18" borderId="1" xfId="3" applyNumberFormat="1" applyFont="1" applyFill="1" applyBorder="1" applyAlignment="1" applyProtection="1">
      <alignment vertical="top" wrapText="1"/>
      <protection hidden="1"/>
    </xf>
    <xf numFmtId="1" fontId="2" fillId="11" borderId="1" xfId="0" applyNumberFormat="1" applyFont="1" applyFill="1" applyBorder="1" applyAlignment="1" applyProtection="1">
      <alignment horizontal="center" wrapText="1"/>
      <protection hidden="1"/>
    </xf>
    <xf numFmtId="0" fontId="1" fillId="6" borderId="1" xfId="3" applyFont="1" applyBorder="1" applyAlignment="1" applyProtection="1">
      <alignment horizontal="left" wrapText="1"/>
      <protection hidden="1"/>
    </xf>
    <xf numFmtId="0" fontId="0" fillId="0" borderId="1" xfId="0" applyBorder="1"/>
    <xf numFmtId="0" fontId="8" fillId="13" borderId="0" xfId="0" applyNumberFormat="1" applyFont="1" applyFill="1" applyBorder="1" applyAlignment="1" applyProtection="1">
      <alignment wrapText="1"/>
    </xf>
    <xf numFmtId="0" fontId="1" fillId="13" borderId="0" xfId="0" applyNumberFormat="1" applyFont="1" applyFill="1" applyBorder="1" applyProtection="1"/>
    <xf numFmtId="0" fontId="1" fillId="0" borderId="0" xfId="0" applyFont="1" applyBorder="1" applyAlignment="1" applyProtection="1"/>
    <xf numFmtId="0" fontId="0" fillId="0" borderId="0" xfId="0" applyBorder="1"/>
    <xf numFmtId="0" fontId="0" fillId="0" borderId="0" xfId="0" applyBorder="1" applyAlignment="1" applyProtection="1">
      <alignment horizontal="left"/>
    </xf>
    <xf numFmtId="0" fontId="0" fillId="0" borderId="0" xfId="0" applyFont="1" applyBorder="1" applyAlignment="1" applyProtection="1"/>
    <xf numFmtId="0" fontId="1" fillId="13" borderId="0" xfId="0" applyFont="1" applyFill="1" applyBorder="1" applyProtection="1"/>
    <xf numFmtId="44" fontId="2" fillId="16" borderId="1" xfId="1" applyNumberFormat="1" applyFill="1" applyBorder="1" applyAlignment="1" applyProtection="1">
      <protection hidden="1"/>
    </xf>
    <xf numFmtId="10" fontId="1" fillId="18" borderId="1" xfId="3" applyNumberFormat="1" applyFont="1" applyFill="1" applyBorder="1" applyProtection="1">
      <protection hidden="1"/>
    </xf>
    <xf numFmtId="0" fontId="1" fillId="18" borderId="1" xfId="3" applyFont="1" applyFill="1" applyBorder="1" applyAlignment="1" applyProtection="1">
      <protection hidden="1"/>
    </xf>
    <xf numFmtId="0" fontId="1" fillId="20" borderId="1" xfId="3" applyFont="1" applyFill="1" applyBorder="1" applyProtection="1">
      <protection hidden="1"/>
    </xf>
    <xf numFmtId="0" fontId="1" fillId="20" borderId="1" xfId="1" applyNumberFormat="1" applyFont="1" applyFill="1" applyBorder="1" applyAlignment="1" applyProtection="1">
      <protection hidden="1"/>
    </xf>
    <xf numFmtId="1" fontId="8" fillId="20" borderId="1" xfId="3" applyNumberFormat="1" applyFont="1" applyFill="1" applyBorder="1" applyAlignment="1" applyProtection="1">
      <alignment vertical="top"/>
      <protection hidden="1"/>
    </xf>
    <xf numFmtId="0" fontId="1" fillId="20" borderId="1" xfId="3" applyFont="1" applyFill="1" applyBorder="1" applyAlignment="1" applyProtection="1">
      <protection hidden="1"/>
    </xf>
    <xf numFmtId="0" fontId="8" fillId="20" borderId="1" xfId="3" applyFont="1" applyFill="1" applyBorder="1" applyProtection="1">
      <protection hidden="1"/>
    </xf>
    <xf numFmtId="0" fontId="1" fillId="20" borderId="1" xfId="3" applyFont="1" applyFill="1" applyBorder="1" applyAlignment="1" applyProtection="1">
      <alignment horizontal="center"/>
      <protection hidden="1"/>
    </xf>
    <xf numFmtId="0" fontId="1" fillId="20" borderId="1" xfId="4" applyNumberFormat="1" applyFont="1" applyFill="1" applyBorder="1" applyAlignment="1" applyProtection="1">
      <alignment horizontal="left"/>
      <protection hidden="1"/>
    </xf>
    <xf numFmtId="0" fontId="1" fillId="2" borderId="0" xfId="0" applyFont="1" applyFill="1"/>
    <xf numFmtId="0" fontId="0" fillId="2" borderId="0" xfId="0" applyFill="1"/>
    <xf numFmtId="0" fontId="10" fillId="2" borderId="0" xfId="0" applyFont="1" applyFill="1"/>
    <xf numFmtId="0" fontId="9" fillId="2" borderId="0" xfId="0" applyFont="1" applyFill="1"/>
    <xf numFmtId="0" fontId="1" fillId="7" borderId="1" xfId="4" applyNumberFormat="1" applyFont="1" applyBorder="1" applyAlignment="1" applyProtection="1">
      <alignment horizontal="right" vertical="center"/>
      <protection hidden="1"/>
    </xf>
    <xf numFmtId="0" fontId="11" fillId="0" borderId="1" xfId="1" applyNumberFormat="1" applyFont="1" applyFill="1" applyBorder="1" applyAlignment="1" applyProtection="1">
      <alignment horizontal="left" vertical="center"/>
      <protection hidden="1"/>
    </xf>
    <xf numFmtId="49" fontId="1" fillId="7" borderId="1" xfId="4" applyNumberFormat="1" applyFont="1" applyBorder="1" applyAlignment="1" applyProtection="1">
      <alignment horizontal="left" vertical="center"/>
      <protection hidden="1"/>
    </xf>
    <xf numFmtId="0" fontId="1" fillId="14" borderId="1" xfId="1" applyFont="1" applyFill="1" applyBorder="1" applyAlignment="1" applyProtection="1">
      <protection hidden="1"/>
    </xf>
    <xf numFmtId="164" fontId="1" fillId="0" borderId="1" xfId="1" applyNumberFormat="1" applyFont="1" applyFill="1" applyBorder="1" applyProtection="1">
      <protection hidden="1"/>
    </xf>
    <xf numFmtId="2" fontId="12" fillId="21" borderId="1" xfId="0" applyNumberFormat="1" applyFont="1" applyFill="1" applyBorder="1" applyProtection="1">
      <protection locked="0" hidden="1"/>
    </xf>
    <xf numFmtId="44" fontId="12" fillId="21" borderId="1" xfId="0" applyNumberFormat="1" applyFont="1" applyFill="1" applyBorder="1" applyProtection="1">
      <protection locked="0" hidden="1"/>
    </xf>
    <xf numFmtId="0" fontId="12" fillId="21" borderId="1" xfId="0" applyFont="1" applyFill="1" applyBorder="1" applyAlignment="1" applyProtection="1">
      <protection locked="0" hidden="1"/>
    </xf>
    <xf numFmtId="0" fontId="7" fillId="19" borderId="1" xfId="6" applyFont="1" applyFill="1" applyBorder="1" applyAlignment="1" applyProtection="1">
      <alignment vertical="center"/>
      <protection hidden="1"/>
    </xf>
    <xf numFmtId="0" fontId="2" fillId="3" borderId="1" xfId="0" applyFont="1" applyFill="1" applyBorder="1" applyProtection="1">
      <protection locked="0" hidden="1"/>
    </xf>
    <xf numFmtId="164" fontId="2" fillId="5" borderId="1" xfId="2" applyNumberFormat="1" applyBorder="1" applyProtection="1">
      <protection hidden="1"/>
    </xf>
    <xf numFmtId="164" fontId="2" fillId="3" borderId="1" xfId="0" applyNumberFormat="1" applyFont="1" applyFill="1" applyBorder="1" applyProtection="1">
      <protection locked="0" hidden="1"/>
    </xf>
    <xf numFmtId="0" fontId="6" fillId="11" borderId="1" xfId="0" applyFont="1" applyFill="1" applyBorder="1" applyProtection="1">
      <protection hidden="1"/>
    </xf>
    <xf numFmtId="0" fontId="1" fillId="0" borderId="5" xfId="0" applyFont="1" applyBorder="1" applyAlignment="1">
      <alignment horizontal="center" vertical="center"/>
    </xf>
    <xf numFmtId="0" fontId="1" fillId="17" borderId="1" xfId="0" applyFont="1" applyFill="1" applyBorder="1" applyAlignment="1">
      <alignment wrapText="1"/>
    </xf>
    <xf numFmtId="0" fontId="1" fillId="17" borderId="1" xfId="0" applyFont="1" applyFill="1" applyBorder="1" applyAlignment="1">
      <alignment vertical="center" wrapText="1"/>
    </xf>
    <xf numFmtId="0" fontId="1" fillId="13" borderId="1" xfId="0" applyFont="1" applyFill="1" applyBorder="1" applyAlignment="1">
      <alignment horizontal="left" vertical="center" wrapText="1"/>
    </xf>
    <xf numFmtId="0" fontId="0" fillId="0" borderId="6" xfId="0" applyBorder="1"/>
    <xf numFmtId="49" fontId="0" fillId="0" borderId="6" xfId="0" quotePrefix="1" applyNumberFormat="1" applyBorder="1"/>
    <xf numFmtId="0" fontId="0" fillId="0" borderId="0" xfId="0" applyNumberFormat="1" applyBorder="1"/>
    <xf numFmtId="0" fontId="0" fillId="0" borderId="0" xfId="0" applyNumberFormat="1" applyFill="1" applyBorder="1" applyProtection="1"/>
    <xf numFmtId="44" fontId="2" fillId="22" borderId="1" xfId="7" applyNumberFormat="1" applyFont="1" applyFill="1" applyBorder="1" applyAlignment="1" applyProtection="1">
      <protection hidden="1"/>
    </xf>
    <xf numFmtId="44" fontId="1" fillId="16" borderId="1" xfId="7" applyNumberFormat="1" applyFont="1" applyFill="1" applyBorder="1" applyAlignment="1" applyProtection="1">
      <protection hidden="1"/>
    </xf>
    <xf numFmtId="0" fontId="1" fillId="18" borderId="1" xfId="5" applyFont="1" applyFill="1" applyBorder="1" applyAlignment="1" applyProtection="1">
      <alignment horizontal="left"/>
      <protection hidden="1"/>
    </xf>
    <xf numFmtId="0" fontId="1" fillId="18" borderId="1" xfId="3" applyFont="1" applyFill="1" applyBorder="1" applyAlignment="1" applyProtection="1">
      <alignment vertical="center"/>
      <protection hidden="1"/>
    </xf>
    <xf numFmtId="0" fontId="1" fillId="18" borderId="1" xfId="3" applyFont="1" applyFill="1" applyBorder="1" applyAlignment="1" applyProtection="1">
      <alignment horizontal="center" wrapText="1"/>
      <protection hidden="1"/>
    </xf>
    <xf numFmtId="10" fontId="2" fillId="3" borderId="1" xfId="0" applyNumberFormat="1" applyFont="1" applyFill="1" applyBorder="1" applyProtection="1">
      <protection locked="0" hidden="1"/>
    </xf>
    <xf numFmtId="0" fontId="1" fillId="6" borderId="1" xfId="3" applyFont="1" applyBorder="1" applyAlignment="1" applyProtection="1">
      <alignment horizontal="center"/>
      <protection hidden="1"/>
    </xf>
    <xf numFmtId="0" fontId="1" fillId="18" borderId="1" xfId="3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Protection="1">
      <protection hidden="1"/>
    </xf>
    <xf numFmtId="0" fontId="2" fillId="0" borderId="0" xfId="0" applyFont="1" applyBorder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2" fillId="0" borderId="0" xfId="0" applyFont="1" applyFill="1" applyBorder="1" applyProtection="1">
      <protection hidden="1"/>
    </xf>
    <xf numFmtId="0" fontId="2" fillId="0" borderId="0" xfId="0" applyFont="1" applyBorder="1" applyAlignment="1" applyProtection="1">
      <protection hidden="1"/>
    </xf>
    <xf numFmtId="0" fontId="0" fillId="0" borderId="0" xfId="0" applyFont="1" applyBorder="1" applyProtection="1">
      <protection hidden="1"/>
    </xf>
    <xf numFmtId="0" fontId="2" fillId="0" borderId="0" xfId="0" applyFont="1" applyBorder="1" applyAlignment="1" applyProtection="1">
      <alignment wrapText="1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11" fillId="20" borderId="1" xfId="1" applyNumberFormat="1" applyFont="1" applyFill="1" applyBorder="1" applyAlignment="1" applyProtection="1">
      <alignment horizontal="left" vertical="center"/>
      <protection hidden="1"/>
    </xf>
    <xf numFmtId="0" fontId="1" fillId="0" borderId="7" xfId="3" applyFont="1" applyFill="1" applyBorder="1" applyAlignment="1" applyProtection="1">
      <alignment horizontal="center"/>
      <protection hidden="1"/>
    </xf>
    <xf numFmtId="0" fontId="1" fillId="0" borderId="6" xfId="3" applyFont="1" applyFill="1" applyBorder="1" applyAlignment="1" applyProtection="1">
      <alignment horizontal="center"/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1" fillId="0" borderId="8" xfId="3" applyFont="1" applyFill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1" fillId="18" borderId="3" xfId="3" applyFont="1" applyFill="1" applyBorder="1" applyProtection="1">
      <protection hidden="1"/>
    </xf>
    <xf numFmtId="0" fontId="1" fillId="18" borderId="2" xfId="3" applyFont="1" applyFill="1" applyBorder="1" applyProtection="1">
      <protection hidden="1"/>
    </xf>
    <xf numFmtId="0" fontId="1" fillId="0" borderId="8" xfId="3" applyFont="1" applyFill="1" applyBorder="1" applyAlignment="1" applyProtection="1">
      <alignment horizontal="center" vertical="center"/>
      <protection hidden="1"/>
    </xf>
    <xf numFmtId="0" fontId="1" fillId="0" borderId="0" xfId="0" applyFont="1" applyBorder="1" applyProtection="1">
      <protection hidden="1"/>
    </xf>
    <xf numFmtId="0" fontId="7" fillId="19" borderId="1" xfId="6" applyFont="1" applyFill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/>
      <protection hidden="1"/>
    </xf>
    <xf numFmtId="0" fontId="5" fillId="0" borderId="0" xfId="0" applyFont="1" applyBorder="1" applyProtection="1">
      <protection hidden="1"/>
    </xf>
    <xf numFmtId="1" fontId="5" fillId="0" borderId="0" xfId="0" applyNumberFormat="1" applyFont="1" applyBorder="1" applyAlignment="1" applyProtection="1">
      <alignment vertical="top"/>
      <protection hidden="1"/>
    </xf>
    <xf numFmtId="0" fontId="5" fillId="0" borderId="0" xfId="0" applyFont="1" applyBorder="1" applyAlignment="1" applyProtection="1">
      <protection hidden="1"/>
    </xf>
    <xf numFmtId="0" fontId="2" fillId="3" borderId="3" xfId="0" applyNumberFormat="1" applyFont="1" applyFill="1" applyBorder="1" applyProtection="1">
      <protection locked="0" hidden="1"/>
    </xf>
    <xf numFmtId="0" fontId="12" fillId="21" borderId="2" xfId="0" applyFont="1" applyFill="1" applyBorder="1" applyProtection="1">
      <protection locked="0" hidden="1"/>
    </xf>
    <xf numFmtId="0" fontId="1" fillId="18" borderId="4" xfId="3" applyFont="1" applyFill="1" applyBorder="1" applyAlignment="1" applyProtection="1">
      <alignment wrapText="1"/>
      <protection hidden="1"/>
    </xf>
    <xf numFmtId="44" fontId="13" fillId="15" borderId="10" xfId="0" applyNumberFormat="1" applyFont="1" applyFill="1" applyBorder="1" applyProtection="1">
      <protection locked="0" hidden="1"/>
    </xf>
    <xf numFmtId="2" fontId="2" fillId="11" borderId="3" xfId="0" applyNumberFormat="1" applyFont="1" applyFill="1" applyBorder="1" applyProtection="1">
      <protection hidden="1"/>
    </xf>
    <xf numFmtId="44" fontId="13" fillId="15" borderId="10" xfId="0" applyNumberFormat="1" applyFont="1" applyFill="1" applyBorder="1" applyProtection="1">
      <protection hidden="1"/>
    </xf>
    <xf numFmtId="44" fontId="9" fillId="15" borderId="10" xfId="0" applyNumberFormat="1" applyFont="1" applyFill="1" applyBorder="1" applyProtection="1">
      <protection hidden="1"/>
    </xf>
    <xf numFmtId="0" fontId="2" fillId="12" borderId="1" xfId="0" applyFont="1" applyFill="1" applyBorder="1" applyProtection="1">
      <protection locked="0"/>
    </xf>
    <xf numFmtId="0" fontId="2" fillId="22" borderId="1" xfId="0" applyFont="1" applyFill="1" applyBorder="1" applyProtection="1">
      <protection hidden="1"/>
    </xf>
    <xf numFmtId="0" fontId="2" fillId="3" borderId="1" xfId="0" applyFont="1" applyFill="1" applyBorder="1" applyProtection="1">
      <protection locked="0"/>
    </xf>
    <xf numFmtId="164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1" fontId="2" fillId="11" borderId="1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164" fontId="0" fillId="0" borderId="0" xfId="0" applyNumberFormat="1"/>
    <xf numFmtId="0" fontId="2" fillId="2" borderId="0" xfId="0" applyFont="1" applyFill="1" applyProtection="1">
      <protection hidden="1"/>
    </xf>
    <xf numFmtId="1" fontId="1" fillId="2" borderId="0" xfId="1" applyNumberFormat="1" applyFont="1" applyFill="1" applyBorder="1" applyAlignment="1" applyProtection="1">
      <protection hidden="1"/>
    </xf>
    <xf numFmtId="0" fontId="2" fillId="2" borderId="0" xfId="0" applyFont="1" applyFill="1" applyAlignment="1" applyProtection="1">
      <alignment wrapText="1"/>
      <protection hidden="1"/>
    </xf>
    <xf numFmtId="0" fontId="0" fillId="2" borderId="0" xfId="0" applyFill="1" applyProtection="1">
      <protection hidden="1"/>
    </xf>
    <xf numFmtId="164" fontId="2" fillId="2" borderId="0" xfId="1" applyNumberFormat="1" applyFill="1" applyBorder="1" applyAlignment="1" applyProtection="1">
      <protection hidden="1"/>
    </xf>
    <xf numFmtId="0" fontId="1" fillId="12" borderId="13" xfId="5" applyFont="1" applyFill="1" applyBorder="1" applyAlignment="1" applyProtection="1">
      <alignment horizontal="left"/>
      <protection hidden="1"/>
    </xf>
    <xf numFmtId="44" fontId="1" fillId="12" borderId="13" xfId="7" applyNumberFormat="1" applyFont="1" applyFill="1" applyBorder="1" applyAlignment="1" applyProtection="1">
      <protection hidden="1"/>
    </xf>
    <xf numFmtId="44" fontId="2" fillId="12" borderId="13" xfId="7" applyNumberFormat="1" applyFill="1" applyBorder="1" applyAlignment="1" applyProtection="1">
      <protection hidden="1"/>
    </xf>
    <xf numFmtId="10" fontId="2" fillId="12" borderId="13" xfId="7" applyNumberFormat="1" applyFill="1" applyBorder="1" applyAlignment="1" applyProtection="1">
      <protection hidden="1"/>
    </xf>
    <xf numFmtId="0" fontId="1" fillId="2" borderId="0" xfId="5" applyFont="1" applyFill="1" applyBorder="1" applyAlignment="1" applyProtection="1">
      <alignment horizontal="left"/>
      <protection hidden="1"/>
    </xf>
    <xf numFmtId="10" fontId="2" fillId="2" borderId="0" xfId="7" applyNumberFormat="1" applyFill="1" applyBorder="1" applyAlignment="1" applyProtection="1">
      <protection hidden="1"/>
    </xf>
    <xf numFmtId="44" fontId="1" fillId="2" borderId="0" xfId="7" applyNumberFormat="1" applyFont="1" applyFill="1" applyBorder="1" applyAlignment="1" applyProtection="1">
      <protection hidden="1"/>
    </xf>
    <xf numFmtId="44" fontId="2" fillId="2" borderId="0" xfId="7" applyNumberFormat="1" applyFill="1" applyBorder="1" applyAlignment="1" applyProtection="1">
      <protection hidden="1"/>
    </xf>
    <xf numFmtId="0" fontId="1" fillId="11" borderId="13" xfId="5" applyFont="1" applyFill="1" applyBorder="1" applyAlignment="1" applyProtection="1">
      <alignment horizontal="left" wrapText="1"/>
      <protection hidden="1"/>
    </xf>
    <xf numFmtId="10" fontId="1" fillId="11" borderId="13" xfId="7" applyNumberFormat="1" applyFont="1" applyFill="1" applyBorder="1" applyAlignment="1" applyProtection="1">
      <protection hidden="1"/>
    </xf>
    <xf numFmtId="44" fontId="2" fillId="11" borderId="13" xfId="7" applyNumberFormat="1" applyFill="1" applyBorder="1" applyAlignment="1" applyProtection="1">
      <protection hidden="1"/>
    </xf>
    <xf numFmtId="0" fontId="2" fillId="11" borderId="13" xfId="5" applyFill="1" applyBorder="1" applyAlignment="1" applyProtection="1">
      <alignment horizontal="left" wrapText="1"/>
      <protection hidden="1"/>
    </xf>
    <xf numFmtId="44" fontId="1" fillId="11" borderId="13" xfId="7" applyNumberFormat="1" applyFont="1" applyFill="1" applyBorder="1" applyAlignment="1" applyProtection="1">
      <protection hidden="1"/>
    </xf>
    <xf numFmtId="44" fontId="2" fillId="22" borderId="13" xfId="7" applyNumberFormat="1" applyFill="1" applyBorder="1" applyAlignment="1" applyProtection="1">
      <protection hidden="1"/>
    </xf>
    <xf numFmtId="44" fontId="2" fillId="0" borderId="0" xfId="0" applyNumberFormat="1" applyFont="1" applyBorder="1" applyAlignment="1" applyProtection="1">
      <alignment wrapText="1"/>
      <protection hidden="1"/>
    </xf>
    <xf numFmtId="0" fontId="1" fillId="11" borderId="1" xfId="5" applyFont="1" applyFill="1" applyBorder="1" applyAlignment="1" applyProtection="1">
      <alignment horizontal="left" wrapText="1"/>
      <protection hidden="1"/>
    </xf>
    <xf numFmtId="44" fontId="2" fillId="11" borderId="1" xfId="7" applyNumberFormat="1" applyFill="1" applyBorder="1" applyAlignment="1" applyProtection="1">
      <protection hidden="1"/>
    </xf>
    <xf numFmtId="0" fontId="2" fillId="11" borderId="1" xfId="5" applyFill="1" applyBorder="1" applyAlignment="1" applyProtection="1">
      <alignment horizontal="left"/>
      <protection hidden="1"/>
    </xf>
    <xf numFmtId="0" fontId="15" fillId="11" borderId="1" xfId="5" applyFont="1" applyFill="1" applyBorder="1" applyAlignment="1" applyProtection="1">
      <alignment horizontal="left" wrapText="1"/>
      <protection hidden="1"/>
    </xf>
    <xf numFmtId="44" fontId="16" fillId="11" borderId="1" xfId="7" applyNumberFormat="1" applyFont="1" applyFill="1" applyBorder="1" applyAlignment="1" applyProtection="1">
      <protection hidden="1"/>
    </xf>
    <xf numFmtId="44" fontId="6" fillId="11" borderId="1" xfId="7" applyNumberFormat="1" applyFont="1" applyFill="1" applyBorder="1" applyAlignment="1" applyProtection="1">
      <protection hidden="1"/>
    </xf>
    <xf numFmtId="0" fontId="17" fillId="23" borderId="1" xfId="5" applyFont="1" applyFill="1" applyBorder="1" applyAlignment="1" applyProtection="1">
      <alignment horizontal="left"/>
      <protection hidden="1"/>
    </xf>
    <xf numFmtId="44" fontId="17" fillId="12" borderId="1" xfId="7" applyNumberFormat="1" applyFont="1" applyFill="1" applyBorder="1" applyAlignment="1" applyProtection="1">
      <protection hidden="1"/>
    </xf>
    <xf numFmtId="44" fontId="18" fillId="12" borderId="1" xfId="7" applyNumberFormat="1" applyFont="1" applyFill="1" applyBorder="1" applyAlignment="1" applyProtection="1">
      <protection hidden="1"/>
    </xf>
    <xf numFmtId="9" fontId="2" fillId="0" borderId="0" xfId="0" applyNumberFormat="1" applyFont="1" applyBorder="1" applyProtection="1">
      <protection hidden="1"/>
    </xf>
    <xf numFmtId="9" fontId="2" fillId="0" borderId="0" xfId="0" applyNumberFormat="1" applyFont="1" applyBorder="1" applyAlignment="1" applyProtection="1">
      <protection hidden="1"/>
    </xf>
    <xf numFmtId="9" fontId="0" fillId="0" borderId="0" xfId="0" applyNumberFormat="1" applyFont="1" applyBorder="1" applyProtection="1">
      <protection hidden="1"/>
    </xf>
    <xf numFmtId="9" fontId="2" fillId="0" borderId="0" xfId="0" applyNumberFormat="1" applyFont="1" applyFill="1" applyBorder="1" applyProtection="1">
      <protection hidden="1"/>
    </xf>
    <xf numFmtId="9" fontId="0" fillId="0" borderId="0" xfId="0" applyNumberFormat="1" applyBorder="1" applyProtection="1"/>
    <xf numFmtId="9" fontId="0" fillId="0" borderId="0" xfId="0" applyNumberFormat="1"/>
    <xf numFmtId="9" fontId="0" fillId="0" borderId="0" xfId="0" applyNumberFormat="1" applyBorder="1"/>
    <xf numFmtId="9" fontId="0" fillId="0" borderId="0" xfId="0" applyNumberFormat="1" applyFill="1" applyBorder="1" applyProtection="1"/>
    <xf numFmtId="9" fontId="2" fillId="12" borderId="13" xfId="7" applyNumberFormat="1" applyFill="1" applyBorder="1" applyAlignment="1" applyProtection="1">
      <protection hidden="1"/>
    </xf>
    <xf numFmtId="49" fontId="2" fillId="0" borderId="0" xfId="0" applyNumberFormat="1" applyFont="1" applyBorder="1" applyProtection="1">
      <protection hidden="1"/>
    </xf>
    <xf numFmtId="49" fontId="2" fillId="0" borderId="0" xfId="0" applyNumberFormat="1" applyFont="1" applyFill="1" applyBorder="1" applyAlignment="1" applyProtection="1">
      <protection hidden="1"/>
    </xf>
    <xf numFmtId="49" fontId="2" fillId="0" borderId="0" xfId="0" applyNumberFormat="1" applyFont="1" applyBorder="1" applyAlignment="1" applyProtection="1">
      <protection hidden="1"/>
    </xf>
    <xf numFmtId="49" fontId="0" fillId="0" borderId="0" xfId="0" applyNumberFormat="1" applyFont="1" applyBorder="1" applyProtection="1">
      <protection hidden="1"/>
    </xf>
    <xf numFmtId="3" fontId="2" fillId="0" borderId="0" xfId="0" applyNumberFormat="1" applyFont="1" applyBorder="1" applyProtection="1">
      <protection hidden="1"/>
    </xf>
    <xf numFmtId="3" fontId="2" fillId="0" borderId="0" xfId="0" applyNumberFormat="1" applyFont="1" applyFill="1" applyBorder="1" applyAlignment="1" applyProtection="1">
      <protection hidden="1"/>
    </xf>
    <xf numFmtId="3" fontId="0" fillId="0" borderId="0" xfId="0" applyNumberFormat="1" applyFont="1" applyBorder="1" applyProtection="1">
      <protection hidden="1"/>
    </xf>
    <xf numFmtId="3" fontId="2" fillId="0" borderId="0" xfId="0" applyNumberFormat="1" applyFont="1" applyFill="1" applyBorder="1" applyProtection="1">
      <protection hidden="1"/>
    </xf>
    <xf numFmtId="0" fontId="0" fillId="2" borderId="0" xfId="0" applyFont="1" applyFill="1"/>
    <xf numFmtId="44" fontId="18" fillId="12" borderId="1" xfId="7" applyNumberFormat="1" applyFont="1" applyFill="1" applyBorder="1" applyAlignment="1" applyProtection="1">
      <alignment vertical="center" wrapText="1"/>
      <protection hidden="1"/>
    </xf>
    <xf numFmtId="0" fontId="0" fillId="3" borderId="1" xfId="0" applyNumberFormat="1" applyFont="1" applyFill="1" applyBorder="1" applyProtection="1">
      <protection locked="0" hidden="1"/>
    </xf>
    <xf numFmtId="164" fontId="1" fillId="18" borderId="1" xfId="3" applyNumberFormat="1" applyFont="1" applyFill="1" applyBorder="1" applyProtection="1">
      <protection hidden="1"/>
    </xf>
    <xf numFmtId="0" fontId="0" fillId="24" borderId="0" xfId="0" applyFill="1"/>
    <xf numFmtId="0" fontId="4" fillId="25" borderId="0" xfId="0" applyFont="1" applyFill="1"/>
    <xf numFmtId="0" fontId="1" fillId="7" borderId="1" xfId="4" applyNumberFormat="1" applyFont="1" applyBorder="1" applyAlignment="1" applyProtection="1">
      <alignment horizontal="left" vertical="center" wrapText="1"/>
      <protection hidden="1"/>
    </xf>
    <xf numFmtId="0" fontId="1" fillId="7" borderId="1" xfId="4" applyNumberFormat="1" applyFont="1" applyBorder="1" applyAlignment="1" applyProtection="1">
      <alignment horizontal="left" vertical="center"/>
      <protection hidden="1"/>
    </xf>
    <xf numFmtId="0" fontId="1" fillId="7" borderId="1" xfId="4" applyNumberFormat="1" applyFont="1" applyBorder="1" applyAlignment="1" applyProtection="1">
      <alignment vertical="center"/>
      <protection locked="0" hidden="1"/>
    </xf>
    <xf numFmtId="49" fontId="1" fillId="7" borderId="14" xfId="4" applyNumberFormat="1" applyFont="1" applyBorder="1" applyAlignment="1" applyProtection="1">
      <alignment horizontal="left" vertical="center" wrapText="1"/>
      <protection locked="0" hidden="1"/>
    </xf>
    <xf numFmtId="49" fontId="1" fillId="7" borderId="0" xfId="4" applyNumberFormat="1" applyFont="1" applyBorder="1" applyAlignment="1" applyProtection="1">
      <alignment horizontal="left" vertical="center" wrapText="1"/>
      <protection locked="0" hidden="1"/>
    </xf>
    <xf numFmtId="0" fontId="1" fillId="14" borderId="3" xfId="1" applyFont="1" applyFill="1" applyBorder="1" applyAlignment="1" applyProtection="1">
      <alignment horizontal="left"/>
      <protection locked="0" hidden="1"/>
    </xf>
    <xf numFmtId="0" fontId="1" fillId="14" borderId="11" xfId="1" applyFont="1" applyFill="1" applyBorder="1" applyAlignment="1" applyProtection="1">
      <alignment horizontal="left"/>
      <protection locked="0" hidden="1"/>
    </xf>
    <xf numFmtId="0" fontId="1" fillId="7" borderId="1" xfId="4" applyNumberFormat="1" applyFont="1" applyBorder="1" applyAlignment="1" applyProtection="1">
      <alignment horizontal="left" vertical="center"/>
      <protection locked="0" hidden="1"/>
    </xf>
    <xf numFmtId="0" fontId="11" fillId="20" borderId="3" xfId="1" applyNumberFormat="1" applyFont="1" applyFill="1" applyBorder="1" applyAlignment="1" applyProtection="1">
      <alignment horizontal="left" vertical="center"/>
      <protection hidden="1"/>
    </xf>
    <xf numFmtId="0" fontId="11" fillId="20" borderId="11" xfId="1" applyNumberFormat="1" applyFont="1" applyFill="1" applyBorder="1" applyAlignment="1" applyProtection="1">
      <alignment horizontal="left" vertical="center"/>
      <protection hidden="1"/>
    </xf>
    <xf numFmtId="0" fontId="11" fillId="20" borderId="2" xfId="1" applyNumberFormat="1" applyFont="1" applyFill="1" applyBorder="1" applyAlignment="1" applyProtection="1">
      <alignment horizontal="left" vertical="center"/>
      <protection hidden="1"/>
    </xf>
    <xf numFmtId="0" fontId="7" fillId="19" borderId="3" xfId="6" applyFont="1" applyFill="1" applyBorder="1" applyAlignment="1" applyProtection="1">
      <alignment horizontal="center" vertical="center"/>
      <protection hidden="1"/>
    </xf>
    <xf numFmtId="0" fontId="7" fillId="19" borderId="11" xfId="6" applyFont="1" applyFill="1" applyBorder="1" applyAlignment="1" applyProtection="1">
      <alignment horizontal="center" vertical="center"/>
      <protection hidden="1"/>
    </xf>
    <xf numFmtId="0" fontId="7" fillId="19" borderId="2" xfId="6" applyFont="1" applyFill="1" applyBorder="1" applyAlignment="1" applyProtection="1">
      <alignment horizontal="center" vertical="center"/>
      <protection hidden="1"/>
    </xf>
    <xf numFmtId="0" fontId="1" fillId="20" borderId="4" xfId="4" applyNumberFormat="1" applyFont="1" applyFill="1" applyBorder="1" applyAlignment="1" applyProtection="1">
      <alignment horizontal="center" vertical="center"/>
      <protection hidden="1"/>
    </xf>
    <xf numFmtId="0" fontId="1" fillId="20" borderId="9" xfId="4" applyNumberFormat="1" applyFont="1" applyFill="1" applyBorder="1" applyAlignment="1" applyProtection="1">
      <alignment horizontal="center" vertical="center"/>
      <protection hidden="1"/>
    </xf>
    <xf numFmtId="0" fontId="1" fillId="20" borderId="12" xfId="4" applyNumberFormat="1" applyFont="1" applyFill="1" applyBorder="1" applyAlignment="1" applyProtection="1">
      <alignment horizontal="center" vertical="center"/>
      <protection hidden="1"/>
    </xf>
    <xf numFmtId="0" fontId="1" fillId="20" borderId="3" xfId="3" applyFont="1" applyFill="1" applyBorder="1" applyAlignment="1" applyProtection="1">
      <alignment horizontal="center"/>
      <protection hidden="1"/>
    </xf>
    <xf numFmtId="0" fontId="1" fillId="20" borderId="2" xfId="3" applyFont="1" applyFill="1" applyBorder="1" applyAlignment="1" applyProtection="1">
      <alignment horizontal="center"/>
      <protection hidden="1"/>
    </xf>
    <xf numFmtId="0" fontId="1" fillId="20" borderId="3" xfId="3" applyFont="1" applyFill="1" applyBorder="1" applyAlignment="1" applyProtection="1">
      <alignment horizontal="center" wrapText="1"/>
      <protection hidden="1"/>
    </xf>
    <xf numFmtId="0" fontId="11" fillId="19" borderId="3" xfId="1" applyNumberFormat="1" applyFont="1" applyFill="1" applyBorder="1" applyAlignment="1" applyProtection="1">
      <alignment horizontal="left" vertical="center"/>
      <protection hidden="1"/>
    </xf>
    <xf numFmtId="0" fontId="11" fillId="19" borderId="11" xfId="1" applyNumberFormat="1" applyFont="1" applyFill="1" applyBorder="1" applyAlignment="1" applyProtection="1">
      <alignment horizontal="left" vertical="center"/>
      <protection hidden="1"/>
    </xf>
    <xf numFmtId="0" fontId="11" fillId="19" borderId="2" xfId="1" applyNumberFormat="1" applyFont="1" applyFill="1" applyBorder="1" applyAlignment="1" applyProtection="1">
      <alignment horizontal="left" vertical="center"/>
      <protection hidden="1"/>
    </xf>
    <xf numFmtId="0" fontId="1" fillId="14" borderId="3" xfId="1" applyNumberFormat="1" applyFont="1" applyFill="1" applyBorder="1" applyAlignment="1" applyProtection="1">
      <alignment horizontal="left"/>
      <protection locked="0" hidden="1"/>
    </xf>
    <xf numFmtId="0" fontId="1" fillId="14" borderId="11" xfId="1" applyNumberFormat="1" applyFont="1" applyFill="1" applyBorder="1" applyAlignment="1" applyProtection="1">
      <alignment horizontal="left"/>
      <protection locked="0" hidden="1"/>
    </xf>
    <xf numFmtId="0" fontId="1" fillId="7" borderId="14" xfId="4" applyNumberFormat="1" applyFont="1" applyBorder="1" applyAlignment="1" applyProtection="1">
      <alignment horizontal="left" vertical="center" wrapText="1"/>
      <protection locked="0" hidden="1"/>
    </xf>
    <xf numFmtId="0" fontId="1" fillId="7" borderId="0" xfId="4" applyNumberFormat="1" applyFont="1" applyBorder="1" applyAlignment="1" applyProtection="1">
      <alignment horizontal="left" vertical="center" wrapText="1"/>
      <protection locked="0" hidden="1"/>
    </xf>
    <xf numFmtId="0" fontId="1" fillId="0" borderId="5" xfId="0" applyFont="1" applyBorder="1" applyAlignment="1">
      <alignment horizontal="center" vertical="center"/>
    </xf>
    <xf numFmtId="0" fontId="0" fillId="3" borderId="1" xfId="0" applyFont="1" applyFill="1" applyBorder="1" applyProtection="1">
      <protection locked="0"/>
    </xf>
  </cellXfs>
  <cellStyles count="9">
    <cellStyle name="20% - Accent2" xfId="2" builtinId="34"/>
    <cellStyle name="20% - Accent6" xfId="7" builtinId="50"/>
    <cellStyle name="40% - Accent1" xfId="1" builtinId="31"/>
    <cellStyle name="40% - Accent2" xfId="3" builtinId="35"/>
    <cellStyle name="40% - Accent4" xfId="4" builtinId="43"/>
    <cellStyle name="40% - Accent6" xfId="5" builtinId="51"/>
    <cellStyle name="Accent2" xfId="6" builtinId="33"/>
    <cellStyle name="Procent" xfId="8" builtinId="5"/>
    <cellStyle name="Standaard" xfId="0" builtinId="0"/>
  </cellStyles>
  <dxfs count="53">
    <dxf>
      <font>
        <color theme="1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 patternType="solid">
          <fgColor theme="0"/>
          <bgColor theme="0" tint="-0.1499069185460982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D52B1E"/>
      </font>
    </dxf>
    <dxf>
      <font>
        <color rgb="FFD52B1E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8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8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D52B1E"/>
      <color rgb="FFFDF6BC"/>
      <color rgb="FFD52B00"/>
      <color rgb="FFD9D9D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0</xdr:row>
      <xdr:rowOff>0</xdr:rowOff>
    </xdr:from>
    <xdr:to>
      <xdr:col>11</xdr:col>
      <xdr:colOff>24765</xdr:colOff>
      <xdr:row>0</xdr:row>
      <xdr:rowOff>1341120</xdr:rowOff>
    </xdr:to>
    <xdr:pic>
      <xdr:nvPicPr>
        <xdr:cNvPr id="2" name="Picture 15">
          <a:extLst>
            <a:ext uri="{FF2B5EF4-FFF2-40B4-BE49-F238E27FC236}">
              <a16:creationId xmlns:a16="http://schemas.microsoft.com/office/drawing/2014/main" id="{13355111-50FA-8D1E-07AF-75B31B8B40E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0"/>
          <a:ext cx="472440" cy="13411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47625</xdr:colOff>
      <xdr:row>0</xdr:row>
      <xdr:rowOff>0</xdr:rowOff>
    </xdr:from>
    <xdr:to>
      <xdr:col>14</xdr:col>
      <xdr:colOff>572135</xdr:colOff>
      <xdr:row>2</xdr:row>
      <xdr:rowOff>76835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7E989573-C187-47B2-B59C-32890AE5B9A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0"/>
          <a:ext cx="2353310" cy="167703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184466</xdr:rowOff>
    </xdr:from>
    <xdr:to>
      <xdr:col>1</xdr:col>
      <xdr:colOff>1006475</xdr:colOff>
      <xdr:row>4</xdr:row>
      <xdr:rowOff>179524</xdr:rowOff>
    </xdr:to>
    <xdr:pic>
      <xdr:nvPicPr>
        <xdr:cNvPr id="2" name="Afbeelding 1" descr="logo GLB">
          <a:extLst>
            <a:ext uri="{FF2B5EF4-FFF2-40B4-BE49-F238E27FC236}">
              <a16:creationId xmlns:a16="http://schemas.microsoft.com/office/drawing/2014/main" id="{EAF8615A-0311-44AC-94B7-3F46E65CD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724" y="181291"/>
          <a:ext cx="993776" cy="9539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184466</xdr:rowOff>
    </xdr:from>
    <xdr:to>
      <xdr:col>1</xdr:col>
      <xdr:colOff>1006475</xdr:colOff>
      <xdr:row>5</xdr:row>
      <xdr:rowOff>8981</xdr:rowOff>
    </xdr:to>
    <xdr:pic>
      <xdr:nvPicPr>
        <xdr:cNvPr id="3" name="Afbeelding 2" descr="logo GLB">
          <a:extLst>
            <a:ext uri="{FF2B5EF4-FFF2-40B4-BE49-F238E27FC236}">
              <a16:creationId xmlns:a16="http://schemas.microsoft.com/office/drawing/2014/main" id="{D4417275-AC2E-BAEE-A6AA-17578EE09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4" y="184466"/>
          <a:ext cx="990601" cy="9507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184466</xdr:rowOff>
    </xdr:from>
    <xdr:to>
      <xdr:col>1</xdr:col>
      <xdr:colOff>1006475</xdr:colOff>
      <xdr:row>5</xdr:row>
      <xdr:rowOff>8981</xdr:rowOff>
    </xdr:to>
    <xdr:pic>
      <xdr:nvPicPr>
        <xdr:cNvPr id="2" name="Afbeelding 1" descr="logo GLB">
          <a:extLst>
            <a:ext uri="{FF2B5EF4-FFF2-40B4-BE49-F238E27FC236}">
              <a16:creationId xmlns:a16="http://schemas.microsoft.com/office/drawing/2014/main" id="{CD1A6CB9-EE4A-48C7-8F96-075106471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4" y="184466"/>
          <a:ext cx="996951" cy="948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271EC-18C5-404C-9612-604766981CFC}">
  <sheetPr codeName="Blad5">
    <pageSetUpPr fitToPage="1"/>
  </sheetPr>
  <dimension ref="B1:B39"/>
  <sheetViews>
    <sheetView showRowColHeaders="0" workbookViewId="0">
      <selection activeCell="B39" sqref="B39"/>
    </sheetView>
  </sheetViews>
  <sheetFormatPr defaultColWidth="9.140625" defaultRowHeight="15" x14ac:dyDescent="0.25"/>
  <cols>
    <col min="1" max="1" width="2" style="58" customWidth="1"/>
    <col min="2" max="16384" width="9.140625" style="58"/>
  </cols>
  <sheetData>
    <row r="1" spans="2:2" ht="111" customHeight="1" x14ac:dyDescent="0.25">
      <c r="B1" s="57" t="s">
        <v>158</v>
      </c>
    </row>
    <row r="3" spans="2:2" x14ac:dyDescent="0.25">
      <c r="B3" s="57" t="s">
        <v>52</v>
      </c>
    </row>
    <row r="5" spans="2:2" x14ac:dyDescent="0.25">
      <c r="B5" s="59" t="s">
        <v>162</v>
      </c>
    </row>
    <row r="6" spans="2:2" x14ac:dyDescent="0.25">
      <c r="B6" s="174" t="s">
        <v>150</v>
      </c>
    </row>
    <row r="7" spans="2:2" x14ac:dyDescent="0.25">
      <c r="B7" s="58" t="s">
        <v>153</v>
      </c>
    </row>
    <row r="8" spans="2:2" x14ac:dyDescent="0.25">
      <c r="B8" s="58" t="s">
        <v>154</v>
      </c>
    </row>
    <row r="10" spans="2:2" x14ac:dyDescent="0.25">
      <c r="B10" s="59" t="s">
        <v>163</v>
      </c>
    </row>
    <row r="11" spans="2:2" x14ac:dyDescent="0.25">
      <c r="B11" s="58" t="s">
        <v>41</v>
      </c>
    </row>
    <row r="12" spans="2:2" x14ac:dyDescent="0.25">
      <c r="B12" s="58" t="s">
        <v>178</v>
      </c>
    </row>
    <row r="13" spans="2:2" x14ac:dyDescent="0.25">
      <c r="B13" s="58" t="s">
        <v>179</v>
      </c>
    </row>
    <row r="14" spans="2:2" x14ac:dyDescent="0.25">
      <c r="B14" s="58" t="s">
        <v>152</v>
      </c>
    </row>
    <row r="16" spans="2:2" x14ac:dyDescent="0.25">
      <c r="B16" s="59" t="s">
        <v>164</v>
      </c>
    </row>
    <row r="17" spans="2:2" x14ac:dyDescent="0.25">
      <c r="B17" s="58" t="s">
        <v>165</v>
      </c>
    </row>
    <row r="18" spans="2:2" x14ac:dyDescent="0.25">
      <c r="B18" s="58" t="s">
        <v>166</v>
      </c>
    </row>
    <row r="19" spans="2:2" x14ac:dyDescent="0.25">
      <c r="B19" s="58" t="s">
        <v>180</v>
      </c>
    </row>
    <row r="20" spans="2:2" x14ac:dyDescent="0.25">
      <c r="B20" s="58" t="s">
        <v>181</v>
      </c>
    </row>
    <row r="21" spans="2:2" x14ac:dyDescent="0.25">
      <c r="B21" s="58" t="s">
        <v>152</v>
      </c>
    </row>
    <row r="23" spans="2:2" x14ac:dyDescent="0.25">
      <c r="B23" s="59" t="s">
        <v>167</v>
      </c>
    </row>
    <row r="24" spans="2:2" x14ac:dyDescent="0.25">
      <c r="B24" s="58" t="s">
        <v>168</v>
      </c>
    </row>
    <row r="25" spans="2:2" x14ac:dyDescent="0.25">
      <c r="B25" s="60" t="s">
        <v>59</v>
      </c>
    </row>
    <row r="26" spans="2:2" x14ac:dyDescent="0.25">
      <c r="B26" s="58" t="s">
        <v>169</v>
      </c>
    </row>
    <row r="28" spans="2:2" x14ac:dyDescent="0.25">
      <c r="B28" s="59" t="s">
        <v>170</v>
      </c>
    </row>
    <row r="29" spans="2:2" x14ac:dyDescent="0.25">
      <c r="B29" s="58" t="s">
        <v>156</v>
      </c>
    </row>
    <row r="30" spans="2:2" x14ac:dyDescent="0.25">
      <c r="B30" s="58" t="s">
        <v>42</v>
      </c>
    </row>
    <row r="31" spans="2:2" x14ac:dyDescent="0.25">
      <c r="B31" s="58" t="s">
        <v>171</v>
      </c>
    </row>
    <row r="32" spans="2:2" x14ac:dyDescent="0.25">
      <c r="B32" s="58" t="s">
        <v>53</v>
      </c>
    </row>
    <row r="33" spans="2:2" x14ac:dyDescent="0.25">
      <c r="B33" s="58" t="s">
        <v>182</v>
      </c>
    </row>
    <row r="34" spans="2:2" x14ac:dyDescent="0.25">
      <c r="B34" s="58" t="s">
        <v>172</v>
      </c>
    </row>
    <row r="35" spans="2:2" x14ac:dyDescent="0.25">
      <c r="B35" s="58" t="s">
        <v>173</v>
      </c>
    </row>
    <row r="37" spans="2:2" x14ac:dyDescent="0.25">
      <c r="B37" s="59" t="s">
        <v>174</v>
      </c>
    </row>
    <row r="38" spans="2:2" x14ac:dyDescent="0.25">
      <c r="B38" s="58" t="s">
        <v>175</v>
      </c>
    </row>
    <row r="39" spans="2:2" x14ac:dyDescent="0.25">
      <c r="B39" s="58" t="s">
        <v>183</v>
      </c>
    </row>
  </sheetData>
  <sheetProtection algorithmName="SHA-512" hashValue="Zgl3slMivDMkMnkYD7yU1HLWphqlDxG+x/YFFriFrb6UrwQLickgRGMYNPIgPElky/X9QNI38fzkJ/V1rrv5kg==" saltValue="65qJj4l5dIL2Is8qui5Fag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>&amp;LVersie: maart 2024&amp;C&amp;A&amp;R&amp;P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138B3-A83F-4013-8878-7FB9B36ED979}">
  <sheetPr codeName="Blad6">
    <tabColor theme="9" tint="0.39997558519241921"/>
    <pageSetUpPr fitToPage="1"/>
  </sheetPr>
  <dimension ref="B1:N40"/>
  <sheetViews>
    <sheetView showGridLines="0" zoomScaleNormal="100" workbookViewId="0">
      <selection activeCell="D30" sqref="D30"/>
    </sheetView>
  </sheetViews>
  <sheetFormatPr defaultColWidth="9.140625" defaultRowHeight="15" customHeight="1" x14ac:dyDescent="0.25"/>
  <cols>
    <col min="1" max="1" width="2.85546875" style="91" customWidth="1"/>
    <col min="2" max="2" width="54.140625" style="91" customWidth="1"/>
    <col min="3" max="3" width="31.7109375" style="91" customWidth="1"/>
    <col min="4" max="4" width="30.7109375" style="91" customWidth="1"/>
    <col min="5" max="5" width="9.140625" style="91"/>
    <col min="6" max="6" width="11.42578125" style="91" bestFit="1" customWidth="1"/>
    <col min="7" max="16384" width="9.140625" style="91"/>
  </cols>
  <sheetData>
    <row r="1" spans="2:14" ht="15" customHeight="1" x14ac:dyDescent="0.25">
      <c r="B1" s="90"/>
      <c r="C1" s="90"/>
      <c r="D1" s="90"/>
    </row>
    <row r="2" spans="2:14" ht="30" customHeight="1" x14ac:dyDescent="0.25">
      <c r="B2" s="61" t="s">
        <v>117</v>
      </c>
      <c r="C2" s="180">
        <f>'1. Aanvraag gegevens'!C2</f>
        <v>0</v>
      </c>
      <c r="D2" s="180"/>
    </row>
    <row r="3" spans="2:14" ht="15" customHeight="1" x14ac:dyDescent="0.25">
      <c r="B3" s="61" t="s">
        <v>21</v>
      </c>
      <c r="C3" s="181">
        <f>'1. Aanvraag gegevens'!C3</f>
        <v>0</v>
      </c>
      <c r="D3" s="181"/>
    </row>
    <row r="4" spans="2:14" ht="15" customHeight="1" x14ac:dyDescent="0.25">
      <c r="B4" s="61" t="s">
        <v>22</v>
      </c>
      <c r="C4" s="181">
        <f>'1. Aanvraag gegevens'!C4</f>
        <v>0</v>
      </c>
      <c r="D4" s="181"/>
    </row>
    <row r="5" spans="2:14" ht="15" customHeight="1" x14ac:dyDescent="0.25">
      <c r="B5" s="61" t="s">
        <v>23</v>
      </c>
      <c r="C5" s="181">
        <f>'1. Aanvraag gegevens'!C5</f>
        <v>0</v>
      </c>
      <c r="D5" s="181"/>
    </row>
    <row r="6" spans="2:14" ht="15" customHeight="1" x14ac:dyDescent="0.25">
      <c r="B6" s="12"/>
      <c r="C6" s="182"/>
      <c r="D6" s="182"/>
    </row>
    <row r="7" spans="2:14" ht="15" customHeight="1" x14ac:dyDescent="0.25">
      <c r="B7" s="13"/>
      <c r="C7" s="62" t="str">
        <f>IF($C$8="","Kies een methode:","")</f>
        <v/>
      </c>
      <c r="D7" s="13"/>
    </row>
    <row r="8" spans="2:14" ht="15" customHeight="1" x14ac:dyDescent="0.25">
      <c r="B8" s="63" t="s">
        <v>24</v>
      </c>
      <c r="C8" s="64">
        <f>'1. Aanvraag gegevens'!C8</f>
        <v>0</v>
      </c>
      <c r="D8" s="64"/>
    </row>
    <row r="9" spans="2:14" s="93" customFormat="1" ht="15" customHeight="1" x14ac:dyDescent="0.25">
      <c r="B9" s="14"/>
      <c r="C9" s="14"/>
      <c r="D9" s="65"/>
      <c r="E9" s="92"/>
      <c r="F9" s="92"/>
      <c r="G9" s="92"/>
      <c r="H9" s="92"/>
      <c r="I9" s="92"/>
      <c r="J9" s="92"/>
      <c r="K9" s="92"/>
      <c r="L9" s="92"/>
      <c r="M9" s="92"/>
      <c r="N9" s="92"/>
    </row>
    <row r="10" spans="2:14" ht="15" customHeight="1" x14ac:dyDescent="0.25">
      <c r="B10" s="15" t="s">
        <v>0</v>
      </c>
      <c r="C10" s="16"/>
      <c r="D10" s="17"/>
      <c r="E10" s="94"/>
      <c r="F10" s="94"/>
      <c r="G10" s="94"/>
      <c r="H10" s="94"/>
      <c r="I10" s="94"/>
      <c r="J10" s="94"/>
      <c r="K10" s="94"/>
      <c r="L10" s="94"/>
      <c r="M10" s="94"/>
      <c r="N10" s="94"/>
    </row>
    <row r="11" spans="2:14" ht="15" customHeight="1" x14ac:dyDescent="0.25">
      <c r="B11" s="18"/>
      <c r="C11" s="18" t="s">
        <v>8</v>
      </c>
      <c r="D11" s="19" t="str">
        <f>'Subsidie en activiteiten'!B3</f>
        <v>Kosten uitvoering project</v>
      </c>
    </row>
    <row r="12" spans="2:14" ht="15" customHeight="1" x14ac:dyDescent="0.25">
      <c r="B12" s="20" t="s">
        <v>81</v>
      </c>
      <c r="C12" s="21" t="e">
        <f t="shared" ref="C12:C18" si="0">SUM(D12:D12)</f>
        <v>#N/A</v>
      </c>
      <c r="D12" s="22" t="e" cm="1">
        <f t="array" ref="D12">_xlfn.IFS(OR($C$8="",$C$8="Vereenvoudigde kostenoptie voor arbeidskosten"),0,OR($C$8="Geen vereenvoudigde kostenoptie",$C$8="Vereenvoudigde kostenoptie voor overige kosten"),SUMIF('5. Kosten uitvoering project'!$F$6:$F$105,"Loonkosten",'5. Kosten uitvoering project'!$Q$6:$Q$106)+SUMIF('5. Kosten uitvoering project'!$F$6:$F$105,"Eigen arbeid",'5. Kosten uitvoering project'!$Q$6:$Q$106))</f>
        <v>#N/A</v>
      </c>
    </row>
    <row r="13" spans="2:14" ht="15" customHeight="1" x14ac:dyDescent="0.25">
      <c r="B13" s="20" t="s">
        <v>93</v>
      </c>
      <c r="C13" s="21" t="e">
        <f t="shared" si="0"/>
        <v>#N/A</v>
      </c>
      <c r="D13" s="22" t="e" cm="1">
        <f t="array" ref="D13">_xlfn.IFS(OR($C$8="",$C$8="Vereenvoudigde kostenoptie voor arbeidskosten"),0,OR($C$8="Geen vereenvoudigde kostenoptie",$C$8="Vereenvoudigde kostenoptie voor overige kosten"),SUMIF('5. Kosten uitvoering project'!$F$6:$F$105,"IKS Loonkosten",'5. Kosten uitvoering project'!$Q$6:$Q$106))</f>
        <v>#N/A</v>
      </c>
    </row>
    <row r="14" spans="2:14" ht="15" customHeight="1" x14ac:dyDescent="0.25">
      <c r="B14" s="20" t="s">
        <v>45</v>
      </c>
      <c r="C14" s="21" t="e">
        <f t="shared" si="0"/>
        <v>#N/A</v>
      </c>
      <c r="D14" s="82" t="e" cm="1">
        <f t="array" ref="D14">_xlfn.IFS(OR($C$8="",$C$8="Vereenvoudigde kostenoptie voor overige kosten"),0,OR($C$8="Geen vereenvoudigde kostenoptie",$C$8="Vereenvoudigde kostenoptie voor arbeidskosten"),SUMIF('5. Kosten uitvoering project'!$F$6:$F$105,B14,'5. Kosten uitvoering project'!$Q$6:$Q$106))</f>
        <v>#N/A</v>
      </c>
    </row>
    <row r="15" spans="2:14" ht="15" customHeight="1" x14ac:dyDescent="0.25">
      <c r="B15" s="20" t="s">
        <v>44</v>
      </c>
      <c r="C15" s="21" t="e">
        <f t="shared" si="0"/>
        <v>#N/A</v>
      </c>
      <c r="D15" s="82" t="e" cm="1">
        <f t="array" ref="D15">_xlfn.IFS(OR($C$8="",$C$8="Vereenvoudigde kostenoptie voor overige kosten"),0,OR($C$8="Geen vereenvoudigde kostenoptie",$C$8="Vereenvoudigde kostenoptie voor arbeidskosten"),SUMIF('5. Kosten uitvoering project'!$F$6:$F$105,B15,'5. Kosten uitvoering project'!$Q$6:$Q$106))</f>
        <v>#N/A</v>
      </c>
    </row>
    <row r="16" spans="2:14" ht="15" customHeight="1" x14ac:dyDescent="0.25">
      <c r="B16" s="20" t="s">
        <v>12</v>
      </c>
      <c r="C16" s="21" t="e">
        <f t="shared" si="0"/>
        <v>#N/A</v>
      </c>
      <c r="D16" s="146" t="e" cm="1">
        <f t="array" ref="D16">_xlfn.IFS(OR($C$8="",$C$8="Vereenvoudigde kostenoptie voor overige kosten"),0,OR($C$8="Geen vereenvoudigde kostenoptie",$C$8="Vereenvoudigde kostenoptie voor arbeidskosten"),SUMIF('5. Kosten uitvoering project'!$F$6:$F$105,B16,'5. Kosten uitvoering project'!$Q$6:$Q$106))</f>
        <v>#N/A</v>
      </c>
    </row>
    <row r="17" spans="2:6" ht="15" customHeight="1" x14ac:dyDescent="0.25">
      <c r="B17" s="20" t="s">
        <v>13</v>
      </c>
      <c r="C17" s="21" t="e">
        <f t="shared" si="0"/>
        <v>#N/A</v>
      </c>
      <c r="D17" s="82" t="e" cm="1">
        <f t="array" ref="D17">_xlfn.IFS(OR($C$8="",$C$8="Vereenvoudigde kostenoptie voor overige kosten"),0,OR($C$8="Geen vereenvoudigde kostenoptie",$C$8="Vereenvoudigde kostenoptie voor arbeidskosten"),SUMIF('5. Kosten uitvoering project'!$G$6:$G$105,B17,'5. Kosten uitvoering project'!$Q$6:$Q$106))</f>
        <v>#N/A</v>
      </c>
    </row>
    <row r="18" spans="2:6" ht="15" customHeight="1" x14ac:dyDescent="0.25">
      <c r="B18" s="20" t="s">
        <v>3</v>
      </c>
      <c r="C18" s="21" t="e">
        <f t="shared" si="0"/>
        <v>#N/A</v>
      </c>
      <c r="D18" s="82" t="e" cm="1">
        <f t="array" ref="D18">_xlfn.IFS(OR($C$8="",$C$8="Vereenvoudigde kostenoptie voor overige kosten"),0,OR($C$8="Geen vereenvoudigde kostenoptie",$C$8="Vereenvoudigde kostenoptie voor arbeidskosten"),SUMIF('5. Kosten uitvoering project'!$F$6:$F$105,B18,'5. Kosten uitvoering project'!$Q$6:$Q$106))</f>
        <v>#N/A</v>
      </c>
    </row>
    <row r="19" spans="2:6" ht="15" customHeight="1" x14ac:dyDescent="0.25">
      <c r="B19" s="23" t="s">
        <v>30</v>
      </c>
      <c r="C19" s="21" t="e">
        <f>SUM(C12:C18)</f>
        <v>#N/A</v>
      </c>
      <c r="D19" s="82" t="e">
        <f>SUM(D12:D18)</f>
        <v>#N/A</v>
      </c>
    </row>
    <row r="20" spans="2:6" s="95" customFormat="1" ht="15" customHeight="1" x14ac:dyDescent="0.25">
      <c r="B20" s="84" t="e" cm="1">
        <f t="array" ref="B20">_xlfn.IFS(OR($C$8="",$C$8="Geen vereenvoudigde kostenoptie"),"Geen forfait",$C$8="Vereenvoudigde kostenoptie voor overige kosten","Forfait voor overige kosten",$C$8="Vereenvoudigde kostenoptie voor arbeidskosten","Forfait voor arbeidskosten")</f>
        <v>#N/A</v>
      </c>
      <c r="C20" s="83" t="e">
        <f>SUM(D20:D20)</f>
        <v>#N/A</v>
      </c>
      <c r="D20" s="82" t="e" cm="1">
        <f t="array" ref="D20">_xlfn.IFS(D19=0,0,$C$8="Geen vereenvoudigde kostenoptie","",$C$8="Vereenvoudigde kostenoptie voor arbeidskosten",$D$19*0.23,$C$8="Vereenvoudigde kostenoptie voor overige kosten",$D$12*0.4)</f>
        <v>#N/A</v>
      </c>
    </row>
    <row r="21" spans="2:6" s="95" customFormat="1" ht="15" customHeight="1" x14ac:dyDescent="0.25">
      <c r="B21" s="128" t="s">
        <v>82</v>
      </c>
      <c r="C21" s="128"/>
      <c r="D21" s="129"/>
    </row>
    <row r="22" spans="2:6" s="95" customFormat="1" ht="15" customHeight="1" x14ac:dyDescent="0.25">
      <c r="B22" s="128" t="s">
        <v>101</v>
      </c>
      <c r="C22" s="130"/>
      <c r="D22" s="130"/>
    </row>
    <row r="23" spans="2:6" s="93" customFormat="1" ht="15" customHeight="1" x14ac:dyDescent="0.25">
      <c r="B23" s="131"/>
      <c r="C23" s="131"/>
      <c r="D23" s="132"/>
    </row>
    <row r="24" spans="2:6" s="95" customFormat="1" ht="15" customHeight="1" x14ac:dyDescent="0.25">
      <c r="B24" s="133" t="s">
        <v>34</v>
      </c>
      <c r="C24" s="134" t="e" cm="1">
        <f t="array" ref="C24">_xlfn.IFS(C19=0,0,$C$8="Geen vereenvoudigde kostenoptie",C19,$C$8="Vereenvoudigde kostenoptie voor arbeidskosten",C19+C20,$C$8="Vereenvoudigde kostenoptie voor overige kosten",C19+C20)</f>
        <v>#N/A</v>
      </c>
      <c r="D24" s="135" t="e" cm="1">
        <f t="array" ref="D24">_xlfn.IFS(D19=0,0,$C$8="Geen vereenvoudigde kostenoptie",D19,$C$8="Vereenvoudigde kostenoptie voor arbeidskosten",D19+D20,$C$8="Vereenvoudigde kostenoptie voor overige kosten",D19+D20)</f>
        <v>#N/A</v>
      </c>
    </row>
    <row r="25" spans="2:6" s="93" customFormat="1" ht="15" customHeight="1" x14ac:dyDescent="0.25">
      <c r="B25" s="133" t="s">
        <v>1</v>
      </c>
      <c r="C25" s="136"/>
      <c r="D25" s="136">
        <f>VLOOKUP(D11,'Subsidie en activiteiten'!$B$2:$D$7,3,FALSE)</f>
        <v>0</v>
      </c>
    </row>
    <row r="26" spans="2:6" s="95" customFormat="1" ht="15" customHeight="1" x14ac:dyDescent="0.25">
      <c r="B26" s="137"/>
      <c r="C26" s="138"/>
      <c r="D26" s="138"/>
    </row>
    <row r="27" spans="2:6" s="95" customFormat="1" ht="15" customHeight="1" x14ac:dyDescent="0.25">
      <c r="B27" s="133" t="e">
        <f>IF(C37&lt;C27,"Subsidiebedrag","Subsidiebedrag op basis van opgegeven kosten")</f>
        <v>#N/A</v>
      </c>
      <c r="C27" s="134" t="e">
        <f>SUM(D27:D27)</f>
        <v>#N/A</v>
      </c>
      <c r="D27" s="135" t="e">
        <f>D24*D25</f>
        <v>#N/A</v>
      </c>
    </row>
    <row r="28" spans="2:6" s="95" customFormat="1" ht="15" customHeight="1" x14ac:dyDescent="0.25">
      <c r="B28" s="137"/>
      <c r="C28" s="139"/>
      <c r="D28" s="140"/>
    </row>
    <row r="29" spans="2:6" s="95" customFormat="1" ht="15" customHeight="1" x14ac:dyDescent="0.25">
      <c r="B29" s="141" t="s">
        <v>102</v>
      </c>
      <c r="C29" s="142"/>
      <c r="D29" s="143"/>
    </row>
    <row r="30" spans="2:6" ht="15" customHeight="1" x14ac:dyDescent="0.25">
      <c r="B30" s="144" t="s">
        <v>103</v>
      </c>
      <c r="C30" s="142">
        <f>IFERROR(C16/C24,0)</f>
        <v>0</v>
      </c>
      <c r="D30" s="143" t="str">
        <f>IF(C30&gt;0,"Maximaal 10% van de subsidiabele kosten mag bestaan uit grondkosten.","")</f>
        <v/>
      </c>
    </row>
    <row r="31" spans="2:6" s="96" customFormat="1" ht="15" customHeight="1" x14ac:dyDescent="0.25">
      <c r="B31" s="144" t="s">
        <v>104</v>
      </c>
      <c r="C31" s="145" t="e">
        <f>IF(C30&gt;0.1,IF(C8="Vereenvoudigde kostenoptie voor arbeidskosten",(C24-C16*1.23)/8.77,(C19-C16)/9),C16)</f>
        <v>#N/A</v>
      </c>
      <c r="D31" s="143" t="e">
        <f>IFERROR(D16*($C31/$C16),D16)</f>
        <v>#N/A</v>
      </c>
      <c r="F31" s="147"/>
    </row>
    <row r="32" spans="2:6" ht="15" customHeight="1" x14ac:dyDescent="0.25">
      <c r="B32" s="144" t="s">
        <v>105</v>
      </c>
      <c r="C32" s="145">
        <f>IF($C$30&gt;0.1,SUM(D32:D32),0)</f>
        <v>0</v>
      </c>
      <c r="D32" s="143">
        <f>IF($C$30&gt;0.1,D19-D16+D31,0)</f>
        <v>0</v>
      </c>
    </row>
    <row r="33" spans="2:4" ht="15" customHeight="1" x14ac:dyDescent="0.25">
      <c r="B33" s="144" t="s">
        <v>106</v>
      </c>
      <c r="C33" s="145">
        <f>SUM(D33:D33)</f>
        <v>0</v>
      </c>
      <c r="D33" s="143" cm="1">
        <f t="array" ref="D33">_xlfn.IFS(D32=0,0,$C$8="Geen vereenvoudigde kostenoptie","",$C$8="Vereenvoudigde kostenoptie voor arbeidskosten",D32*0.23,$C$8="Vereenvoudigde kostenoptie voor overige kosten",D32*0.4)</f>
        <v>0</v>
      </c>
    </row>
    <row r="34" spans="2:4" ht="15" customHeight="1" x14ac:dyDescent="0.25">
      <c r="B34" s="144" t="s">
        <v>107</v>
      </c>
      <c r="C34" s="145">
        <f>SUM(C32:C33)</f>
        <v>0</v>
      </c>
      <c r="D34" s="143">
        <f t="shared" ref="D34" si="1">SUM(D32:D33)</f>
        <v>0</v>
      </c>
    </row>
    <row r="35" spans="2:4" ht="15" customHeight="1" x14ac:dyDescent="0.25">
      <c r="B35" s="144" t="s">
        <v>108</v>
      </c>
      <c r="C35" s="145">
        <f>SUM(D35:D35)</f>
        <v>0</v>
      </c>
      <c r="D35" s="143">
        <f>D34*D25</f>
        <v>0</v>
      </c>
    </row>
    <row r="36" spans="2:4" ht="15" customHeight="1" x14ac:dyDescent="0.25">
      <c r="B36" s="144"/>
      <c r="C36" s="145"/>
      <c r="D36" s="143"/>
    </row>
    <row r="37" spans="2:4" ht="15" customHeight="1" x14ac:dyDescent="0.25">
      <c r="B37" s="148" t="s">
        <v>114</v>
      </c>
      <c r="C37" s="149" t="e">
        <f>IF(C35&gt;0,0-(C35-C38),0-(C27-C38))</f>
        <v>#N/A</v>
      </c>
      <c r="D37" s="149" t="e">
        <f>IF(C38&lt;C27,"Het subsidiebedrag mag niet meer bedragen dan de projectkosten minus de bijdrage in natura.","")</f>
        <v>#N/A</v>
      </c>
    </row>
    <row r="38" spans="2:4" ht="15" customHeight="1" x14ac:dyDescent="0.25">
      <c r="B38" s="150" t="s">
        <v>115</v>
      </c>
      <c r="C38" s="149" t="e">
        <f>IF(C35&lt;&gt;0,MIN(C35,C34-C17),MIN(C27,C24-C17))</f>
        <v>#N/A</v>
      </c>
      <c r="D38" s="149"/>
    </row>
    <row r="39" spans="2:4" ht="15" customHeight="1" x14ac:dyDescent="0.25">
      <c r="B39" s="151"/>
      <c r="C39" s="152"/>
      <c r="D39" s="153"/>
    </row>
    <row r="40" spans="2:4" ht="15" customHeight="1" x14ac:dyDescent="0.25">
      <c r="B40" s="154" t="s">
        <v>20</v>
      </c>
      <c r="C40" s="155" t="e" cm="1">
        <f t="array" ref="C40">_xlfn.IFS(C38&lt;'Subsidie en activiteiten'!B23,0,AND('Subsidie en activiteiten'!C23&lt;&gt;0,C38&gt;='Subsidie en activiteiten'!C23),'Subsidie en activiteiten'!C23,AND('Subsidie en activiteiten'!C23&lt;&gt;0,C38&gt;='Subsidie en activiteiten'!B23,C38&lt;'Subsidie en activiteiten'!C23),C38,'Subsidie en activiteiten'!C23&lt;=0,C38)</f>
        <v>#N/A</v>
      </c>
      <c r="D40" s="156" t="e" cm="1">
        <f t="array" ref="D40">_xlfn.IFS(AND(C40=0,C19&gt;0),CONCATENATE("Het aangevraagde subsidiebedrag is lager dan het minumum van ",TEXT('Subsidie en activiteiten'!B23,"€ #.##0,00")),C40='Subsidie en activiteiten'!C23,CONCATENATE("Het maximum subsidiebedrag voor deze openstelling is ",TEXT('Subsidie en activiteiten'!C23,"€ #.##0,00")),C40=0,"",C40&lt;&gt;0,"")</f>
        <v>#N/A</v>
      </c>
    </row>
  </sheetData>
  <sheetProtection formatColumns="0" formatRows="0"/>
  <mergeCells count="5">
    <mergeCell ref="C2:D2"/>
    <mergeCell ref="C3:D3"/>
    <mergeCell ref="C4:D4"/>
    <mergeCell ref="C5:D5"/>
    <mergeCell ref="C6:D6"/>
  </mergeCells>
  <conditionalFormatting sqref="B29:D31">
    <cfRule type="expression" dxfId="52" priority="13">
      <formula>$C$30=0</formula>
    </cfRule>
  </conditionalFormatting>
  <conditionalFormatting sqref="B32:D35">
    <cfRule type="expression" dxfId="51" priority="12">
      <formula>$C$30&lt;0.1</formula>
    </cfRule>
  </conditionalFormatting>
  <conditionalFormatting sqref="B36:D36">
    <cfRule type="expression" dxfId="50" priority="4">
      <formula>$C$30&lt;0.1</formula>
    </cfRule>
  </conditionalFormatting>
  <conditionalFormatting sqref="B37:D38">
    <cfRule type="expression" dxfId="49" priority="1">
      <formula>$C$37=0</formula>
    </cfRule>
  </conditionalFormatting>
  <conditionalFormatting sqref="B40:D40">
    <cfRule type="expression" dxfId="48" priority="2">
      <formula>OR($C$35&lt;&gt;0,$C$37&lt;&gt;0)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&amp;LVersie: september 2023&amp;C&amp;A&amp;R&amp;P van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62B99-26F0-4B78-AD3A-47B9E9B70813}">
  <sheetPr codeName="Blad1">
    <tabColor theme="9" tint="0.39997558519241921"/>
    <pageSetUpPr fitToPage="1"/>
  </sheetPr>
  <dimension ref="B1:N40"/>
  <sheetViews>
    <sheetView showGridLines="0" zoomScale="112" zoomScaleNormal="112" workbookViewId="0">
      <selection activeCell="C2" sqref="C2:D2"/>
    </sheetView>
  </sheetViews>
  <sheetFormatPr defaultColWidth="9.140625" defaultRowHeight="15" customHeight="1" x14ac:dyDescent="0.25"/>
  <cols>
    <col min="1" max="1" width="2.85546875" style="91" customWidth="1"/>
    <col min="2" max="2" width="61.7109375" style="91" customWidth="1"/>
    <col min="3" max="4" width="33.140625" style="91" customWidth="1"/>
    <col min="5" max="5" width="9.140625" style="91"/>
    <col min="6" max="6" width="91.28515625" style="91" hidden="1" customWidth="1"/>
    <col min="7" max="7" width="12.5703125" style="91" hidden="1" customWidth="1"/>
    <col min="8" max="8" width="21.140625" style="91" hidden="1" customWidth="1"/>
    <col min="9" max="9" width="5.85546875" style="91" hidden="1" customWidth="1"/>
    <col min="10" max="10" width="13.42578125" style="91" hidden="1" customWidth="1"/>
    <col min="11" max="11" width="9.85546875" style="91" hidden="1" customWidth="1"/>
    <col min="12" max="12" width="13.7109375" style="91" hidden="1" customWidth="1"/>
    <col min="13" max="16384" width="9.140625" style="91"/>
  </cols>
  <sheetData>
    <row r="1" spans="2:14" ht="15" customHeight="1" x14ac:dyDescent="0.25">
      <c r="B1" s="90"/>
      <c r="C1" s="62" t="str">
        <f>IF($C$2="","Kies hieronder openstelling:","")</f>
        <v>Kies hieronder openstelling:</v>
      </c>
      <c r="D1" s="90"/>
      <c r="G1" s="91" t="s">
        <v>144</v>
      </c>
      <c r="H1" s="91" t="s">
        <v>118</v>
      </c>
      <c r="I1" s="91" t="s">
        <v>145</v>
      </c>
      <c r="J1" s="91" t="s">
        <v>119</v>
      </c>
      <c r="K1" s="91" t="s">
        <v>141</v>
      </c>
      <c r="L1" s="91" t="s">
        <v>142</v>
      </c>
    </row>
    <row r="2" spans="2:14" ht="28.5" customHeight="1" x14ac:dyDescent="0.25">
      <c r="B2" s="61" t="s">
        <v>117</v>
      </c>
      <c r="C2" s="183"/>
      <c r="D2" s="184"/>
      <c r="F2" s="166" t="s">
        <v>139</v>
      </c>
      <c r="G2" s="157">
        <v>0.6</v>
      </c>
      <c r="H2" s="91">
        <v>0</v>
      </c>
      <c r="I2" s="93">
        <v>1</v>
      </c>
      <c r="J2" s="91">
        <v>1</v>
      </c>
      <c r="K2" s="170">
        <v>50000</v>
      </c>
      <c r="L2" s="170">
        <v>250000</v>
      </c>
    </row>
    <row r="3" spans="2:14" ht="15" customHeight="1" x14ac:dyDescent="0.25">
      <c r="B3" s="61" t="s">
        <v>21</v>
      </c>
      <c r="C3" s="187"/>
      <c r="D3" s="187"/>
      <c r="F3" s="166" t="s">
        <v>140</v>
      </c>
      <c r="G3" s="157">
        <v>0.8</v>
      </c>
      <c r="H3" s="91">
        <v>0</v>
      </c>
      <c r="I3" s="93">
        <v>1</v>
      </c>
      <c r="J3" s="91">
        <v>1</v>
      </c>
      <c r="K3" s="170">
        <v>50000</v>
      </c>
      <c r="L3" s="170">
        <v>250000</v>
      </c>
    </row>
    <row r="4" spans="2:14" ht="15" customHeight="1" x14ac:dyDescent="0.25">
      <c r="B4" s="61" t="s">
        <v>22</v>
      </c>
      <c r="C4" s="187"/>
      <c r="D4" s="187"/>
      <c r="F4" s="166" t="s">
        <v>146</v>
      </c>
      <c r="G4" s="157">
        <v>0.5</v>
      </c>
      <c r="H4" s="91">
        <v>1</v>
      </c>
      <c r="I4" s="93">
        <v>1</v>
      </c>
      <c r="J4" s="91">
        <v>1</v>
      </c>
      <c r="K4" s="170">
        <v>25000</v>
      </c>
      <c r="L4" s="170">
        <v>250000</v>
      </c>
    </row>
    <row r="5" spans="2:14" ht="15" customHeight="1" x14ac:dyDescent="0.25">
      <c r="B5" s="61" t="s">
        <v>23</v>
      </c>
      <c r="C5" s="187"/>
      <c r="D5" s="187"/>
      <c r="F5" s="166" t="s">
        <v>147</v>
      </c>
      <c r="G5" s="157">
        <v>0.5</v>
      </c>
      <c r="H5" s="91">
        <v>1</v>
      </c>
      <c r="I5" s="93">
        <v>1</v>
      </c>
      <c r="J5" s="91">
        <v>1</v>
      </c>
      <c r="K5" s="170">
        <v>25000</v>
      </c>
      <c r="L5" s="170">
        <v>250000</v>
      </c>
    </row>
    <row r="6" spans="2:14" ht="15" customHeight="1" x14ac:dyDescent="0.25">
      <c r="B6" s="12"/>
      <c r="C6" s="182"/>
      <c r="D6" s="182"/>
      <c r="F6" s="166" t="s">
        <v>148</v>
      </c>
      <c r="G6" s="157">
        <v>0.5</v>
      </c>
      <c r="H6" s="91">
        <v>1</v>
      </c>
      <c r="I6" s="93">
        <v>1</v>
      </c>
      <c r="J6" s="91">
        <v>1</v>
      </c>
      <c r="K6" s="170">
        <v>15000</v>
      </c>
      <c r="L6" s="170">
        <v>25000</v>
      </c>
    </row>
    <row r="7" spans="2:14" ht="15" customHeight="1" x14ac:dyDescent="0.25">
      <c r="B7" s="13"/>
      <c r="C7" s="62" t="str">
        <f>IF($C$8="","Kies hieronder methode:","")</f>
        <v>Kies hieronder methode:</v>
      </c>
      <c r="D7" s="13"/>
      <c r="F7" s="166" t="s">
        <v>129</v>
      </c>
      <c r="G7" s="157">
        <v>1</v>
      </c>
      <c r="H7" s="91">
        <v>0</v>
      </c>
      <c r="I7" s="93">
        <v>1</v>
      </c>
      <c r="J7" s="91">
        <v>0</v>
      </c>
      <c r="K7" s="170">
        <v>25000</v>
      </c>
      <c r="L7" s="170">
        <v>100000</v>
      </c>
    </row>
    <row r="8" spans="2:14" ht="15" customHeight="1" x14ac:dyDescent="0.25">
      <c r="B8" s="63" t="s">
        <v>24</v>
      </c>
      <c r="C8" s="185"/>
      <c r="D8" s="186"/>
      <c r="F8" s="166" t="s">
        <v>130</v>
      </c>
      <c r="G8" s="157">
        <v>0.5</v>
      </c>
      <c r="H8" s="91">
        <v>0</v>
      </c>
      <c r="I8" s="93">
        <v>1</v>
      </c>
      <c r="J8" s="91">
        <v>0</v>
      </c>
      <c r="K8" s="170">
        <v>25000</v>
      </c>
      <c r="L8" s="170">
        <v>100000</v>
      </c>
    </row>
    <row r="9" spans="2:14" s="93" customFormat="1" ht="15" customHeight="1" x14ac:dyDescent="0.25">
      <c r="B9" s="14"/>
      <c r="C9" s="14"/>
      <c r="D9" s="65"/>
      <c r="E9" s="92"/>
      <c r="F9" s="166" t="s">
        <v>131</v>
      </c>
      <c r="G9" s="157">
        <v>1</v>
      </c>
      <c r="H9" s="91">
        <v>0</v>
      </c>
      <c r="I9" s="93">
        <v>1</v>
      </c>
      <c r="J9" s="91">
        <v>0</v>
      </c>
      <c r="K9" s="171">
        <v>30000</v>
      </c>
      <c r="L9" s="170">
        <v>100000</v>
      </c>
      <c r="M9" s="92"/>
      <c r="N9" s="92"/>
    </row>
    <row r="10" spans="2:14" ht="15" customHeight="1" x14ac:dyDescent="0.25">
      <c r="E10" s="94"/>
      <c r="F10" s="166" t="s">
        <v>132</v>
      </c>
      <c r="G10" s="157">
        <v>0.5</v>
      </c>
      <c r="H10" s="91">
        <v>0</v>
      </c>
      <c r="I10" s="93">
        <v>1</v>
      </c>
      <c r="J10" s="91">
        <v>0</v>
      </c>
      <c r="K10" s="171">
        <v>30000</v>
      </c>
      <c r="L10" s="170">
        <v>100000</v>
      </c>
      <c r="M10" s="94"/>
      <c r="N10" s="94"/>
    </row>
    <row r="11" spans="2:14" ht="15" customHeight="1" x14ac:dyDescent="0.25">
      <c r="F11" s="166" t="s">
        <v>133</v>
      </c>
      <c r="G11" s="158">
        <v>0.8</v>
      </c>
      <c r="H11" s="91">
        <v>0</v>
      </c>
      <c r="I11" s="93">
        <v>1</v>
      </c>
      <c r="J11" s="91">
        <v>0</v>
      </c>
      <c r="K11" s="171">
        <v>30000</v>
      </c>
      <c r="L11" s="170">
        <v>100000</v>
      </c>
    </row>
    <row r="12" spans="2:14" ht="15" customHeight="1" x14ac:dyDescent="0.25">
      <c r="F12" s="166" t="s">
        <v>134</v>
      </c>
      <c r="G12" s="157">
        <v>0.65</v>
      </c>
      <c r="H12" s="91">
        <v>0</v>
      </c>
      <c r="I12" s="93">
        <v>1</v>
      </c>
      <c r="J12" s="91">
        <v>0</v>
      </c>
      <c r="K12" s="171">
        <v>30000</v>
      </c>
      <c r="L12" s="170">
        <v>100000</v>
      </c>
    </row>
    <row r="13" spans="2:14" ht="15" customHeight="1" x14ac:dyDescent="0.25">
      <c r="F13" s="166" t="s">
        <v>128</v>
      </c>
      <c r="G13" s="157">
        <v>1</v>
      </c>
      <c r="H13" s="91">
        <v>0</v>
      </c>
      <c r="I13" s="93">
        <v>1</v>
      </c>
      <c r="J13" s="91">
        <v>0</v>
      </c>
      <c r="K13" s="170">
        <v>10000</v>
      </c>
      <c r="L13" s="170">
        <v>100000</v>
      </c>
    </row>
    <row r="14" spans="2:14" ht="15" customHeight="1" x14ac:dyDescent="0.25">
      <c r="F14" s="166" t="s">
        <v>127</v>
      </c>
      <c r="G14" s="157">
        <v>0.5</v>
      </c>
      <c r="H14" s="91">
        <v>0</v>
      </c>
      <c r="I14" s="93">
        <v>1</v>
      </c>
      <c r="J14" s="91">
        <v>0</v>
      </c>
      <c r="K14" s="170">
        <v>10000</v>
      </c>
      <c r="L14" s="170">
        <v>100000</v>
      </c>
    </row>
    <row r="15" spans="2:14" ht="15" customHeight="1" x14ac:dyDescent="0.25">
      <c r="F15" s="166" t="s">
        <v>135</v>
      </c>
      <c r="G15" s="157">
        <v>1</v>
      </c>
      <c r="H15" s="91">
        <v>0</v>
      </c>
      <c r="I15" s="93">
        <v>1</v>
      </c>
      <c r="J15" s="91">
        <v>0</v>
      </c>
      <c r="K15" s="170">
        <v>10000</v>
      </c>
      <c r="L15" s="170">
        <v>100000</v>
      </c>
    </row>
    <row r="16" spans="2:14" ht="15" customHeight="1" x14ac:dyDescent="0.25">
      <c r="F16" s="166" t="s">
        <v>136</v>
      </c>
      <c r="G16" s="157">
        <v>0.5</v>
      </c>
      <c r="H16" s="91">
        <v>0</v>
      </c>
      <c r="I16" s="93">
        <v>1</v>
      </c>
      <c r="J16" s="91">
        <v>0</v>
      </c>
      <c r="K16" s="170">
        <v>10000</v>
      </c>
      <c r="L16" s="170">
        <v>100000</v>
      </c>
    </row>
    <row r="17" spans="2:12" ht="15" customHeight="1" x14ac:dyDescent="0.25">
      <c r="F17" s="166" t="s">
        <v>137</v>
      </c>
      <c r="G17" s="157">
        <v>0.75</v>
      </c>
      <c r="H17" s="91">
        <v>0</v>
      </c>
      <c r="I17" s="93">
        <v>1</v>
      </c>
      <c r="J17" s="91">
        <v>0</v>
      </c>
      <c r="K17" s="170">
        <v>10000</v>
      </c>
      <c r="L17" s="170">
        <v>100000</v>
      </c>
    </row>
    <row r="18" spans="2:12" ht="15" customHeight="1" x14ac:dyDescent="0.25">
      <c r="F18" s="166" t="s">
        <v>138</v>
      </c>
      <c r="G18" s="157">
        <v>0.65</v>
      </c>
      <c r="H18" s="91">
        <v>0</v>
      </c>
      <c r="I18" s="93">
        <v>1</v>
      </c>
      <c r="J18" s="91">
        <v>0</v>
      </c>
      <c r="K18" s="170">
        <v>10000</v>
      </c>
      <c r="L18" s="170">
        <v>100000</v>
      </c>
    </row>
    <row r="19" spans="2:12" ht="15" customHeight="1" x14ac:dyDescent="0.25">
      <c r="F19" s="167" t="s">
        <v>126</v>
      </c>
      <c r="G19" s="157">
        <v>0.5</v>
      </c>
      <c r="H19" s="91">
        <v>1</v>
      </c>
      <c r="I19" s="93">
        <v>1</v>
      </c>
      <c r="J19" s="91">
        <v>1</v>
      </c>
      <c r="K19" s="170">
        <v>25000</v>
      </c>
      <c r="L19" s="170">
        <v>200000</v>
      </c>
    </row>
    <row r="20" spans="2:12" s="95" customFormat="1" ht="15" customHeight="1" x14ac:dyDescent="0.25">
      <c r="B20" s="91"/>
      <c r="C20" s="91"/>
      <c r="D20" s="91"/>
      <c r="F20" s="166" t="s">
        <v>125</v>
      </c>
      <c r="G20" s="157">
        <v>0.7</v>
      </c>
      <c r="H20" s="91">
        <v>1</v>
      </c>
      <c r="I20" s="93">
        <v>1</v>
      </c>
      <c r="J20" s="91">
        <v>1</v>
      </c>
      <c r="K20" s="172">
        <v>2500</v>
      </c>
      <c r="L20" s="170">
        <v>25000</v>
      </c>
    </row>
    <row r="21" spans="2:12" s="95" customFormat="1" ht="15" customHeight="1" x14ac:dyDescent="0.25">
      <c r="B21" s="91"/>
      <c r="C21" s="91"/>
      <c r="D21" s="91"/>
      <c r="F21" s="168" t="s">
        <v>124</v>
      </c>
      <c r="G21" s="159">
        <v>0.4</v>
      </c>
      <c r="H21" s="95">
        <v>1</v>
      </c>
      <c r="I21" s="93">
        <v>1</v>
      </c>
      <c r="J21" s="91">
        <v>1</v>
      </c>
      <c r="K21" s="170">
        <v>25000</v>
      </c>
      <c r="L21" s="170">
        <v>200000</v>
      </c>
    </row>
    <row r="22" spans="2:12" s="95" customFormat="1" ht="15" customHeight="1" x14ac:dyDescent="0.25">
      <c r="B22" s="91"/>
      <c r="C22" s="91"/>
      <c r="D22" s="91"/>
      <c r="F22" s="169" t="s">
        <v>123</v>
      </c>
      <c r="G22" s="159">
        <v>0.8</v>
      </c>
      <c r="H22" s="95">
        <v>1</v>
      </c>
      <c r="I22" s="93">
        <v>1</v>
      </c>
      <c r="J22" s="91">
        <v>1</v>
      </c>
      <c r="K22" s="172">
        <v>2500</v>
      </c>
      <c r="L22" s="170">
        <v>25000</v>
      </c>
    </row>
    <row r="23" spans="2:12" s="93" customFormat="1" ht="15" customHeight="1" x14ac:dyDescent="0.25">
      <c r="B23" s="91"/>
      <c r="C23" s="91"/>
      <c r="D23" s="91"/>
      <c r="F23" s="166" t="s">
        <v>122</v>
      </c>
      <c r="G23" s="159">
        <v>0.8</v>
      </c>
      <c r="H23" s="95">
        <v>0</v>
      </c>
      <c r="I23" s="93">
        <v>1</v>
      </c>
      <c r="J23" s="91">
        <v>1</v>
      </c>
      <c r="K23" s="173">
        <v>5000</v>
      </c>
      <c r="L23" s="173">
        <v>25000</v>
      </c>
    </row>
    <row r="24" spans="2:12" s="95" customFormat="1" ht="15" customHeight="1" x14ac:dyDescent="0.25">
      <c r="B24" s="91"/>
      <c r="C24" s="91"/>
      <c r="D24" s="91"/>
      <c r="F24" s="166" t="s">
        <v>121</v>
      </c>
      <c r="G24" s="160">
        <v>0.4</v>
      </c>
      <c r="H24" s="93">
        <v>0</v>
      </c>
      <c r="I24" s="93">
        <v>1</v>
      </c>
      <c r="J24" s="91">
        <v>1</v>
      </c>
      <c r="K24" s="172">
        <v>25000</v>
      </c>
      <c r="L24" s="172">
        <v>200000</v>
      </c>
    </row>
    <row r="25" spans="2:12" s="93" customFormat="1" ht="15" customHeight="1" x14ac:dyDescent="0.25">
      <c r="B25" s="91"/>
      <c r="C25" s="91"/>
      <c r="D25" s="91"/>
      <c r="F25" s="166" t="s">
        <v>143</v>
      </c>
      <c r="G25" s="159">
        <v>0.6</v>
      </c>
      <c r="H25" s="95">
        <v>0</v>
      </c>
      <c r="I25" s="95">
        <v>0</v>
      </c>
      <c r="J25" s="91">
        <v>0</v>
      </c>
      <c r="K25" s="173">
        <v>30000</v>
      </c>
      <c r="L25" s="173">
        <v>200000</v>
      </c>
    </row>
    <row r="26" spans="2:12" s="95" customFormat="1" ht="15" customHeight="1" x14ac:dyDescent="0.25">
      <c r="B26" s="91"/>
      <c r="C26" s="91"/>
      <c r="D26" s="91"/>
    </row>
    <row r="27" spans="2:12" s="95" customFormat="1" ht="15" customHeight="1" x14ac:dyDescent="0.25">
      <c r="B27" s="91"/>
      <c r="C27" s="91"/>
      <c r="D27" s="91"/>
    </row>
    <row r="28" spans="2:12" s="95" customFormat="1" ht="15" customHeight="1" x14ac:dyDescent="0.25">
      <c r="B28" s="91"/>
      <c r="C28" s="91"/>
      <c r="D28" s="91"/>
    </row>
    <row r="29" spans="2:12" s="95" customFormat="1" ht="15" customHeight="1" x14ac:dyDescent="0.25">
      <c r="B29" s="91"/>
      <c r="C29" s="91"/>
      <c r="D29" s="91"/>
    </row>
    <row r="31" spans="2:12" s="96" customFormat="1" ht="15" customHeight="1" x14ac:dyDescent="0.25">
      <c r="B31" s="91"/>
      <c r="C31" s="91"/>
      <c r="D31" s="91"/>
      <c r="F31" s="147"/>
    </row>
    <row r="40" ht="47.45" customHeight="1" x14ac:dyDescent="0.25"/>
  </sheetData>
  <sheetProtection algorithmName="SHA-512" hashValue="hU4kTUx5We98qSoR6xxHgAvFLsAiYLxcS5lDAQBdOWMGyr3M0VlWZCx+/ngACPTA0dIXqUsLJFHk5VBJ+tV4WQ==" saltValue="7/I0oIQyI9zEQWIf26Tfxw==" spinCount="100000" sheet="1" formatRows="0"/>
  <mergeCells count="6">
    <mergeCell ref="C2:D2"/>
    <mergeCell ref="C8:D8"/>
    <mergeCell ref="C3:D3"/>
    <mergeCell ref="C4:D4"/>
    <mergeCell ref="C5:D5"/>
    <mergeCell ref="C6:D6"/>
  </mergeCells>
  <dataValidations count="2">
    <dataValidation type="list" allowBlank="1" showInputMessage="1" showErrorMessage="1" sqref="C2:D2" xr:uid="{7BFFD634-6C29-4236-9C1B-616DDEED59BF}">
      <formula1>$F$2:$F$25</formula1>
    </dataValidation>
    <dataValidation type="list" allowBlank="1" showInputMessage="1" showErrorMessage="1" sqref="C8:D8" xr:uid="{A1B397DB-D8C0-4DBC-94E0-84786849B37C}">
      <formula1>MijnOpties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&amp;LVersie: maart 2024&amp;C&amp;A&amp;R&amp;P van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FFE25-10B4-4053-A06E-AFE2524139E1}">
  <sheetPr codeName="Blad2">
    <tabColor theme="5" tint="0.59999389629810485"/>
    <pageSetUpPr fitToPage="1"/>
  </sheetPr>
  <dimension ref="A2:H40"/>
  <sheetViews>
    <sheetView showGridLines="0" workbookViewId="0">
      <selection activeCell="D51" sqref="D51"/>
    </sheetView>
  </sheetViews>
  <sheetFormatPr defaultColWidth="9.140625" defaultRowHeight="15" customHeight="1" x14ac:dyDescent="0.25"/>
  <cols>
    <col min="1" max="1" width="5.7109375" style="97" customWidth="1"/>
    <col min="2" max="2" width="37.85546875" style="91" customWidth="1"/>
    <col min="3" max="4" width="20.7109375" style="91" customWidth="1"/>
    <col min="5" max="5" width="21.140625" style="91" bestFit="1" customWidth="1"/>
    <col min="6" max="8" width="20.7109375" style="91" customWidth="1"/>
    <col min="9" max="16384" width="9.140625" style="91"/>
  </cols>
  <sheetData>
    <row r="2" spans="1:8" ht="15" customHeight="1" x14ac:dyDescent="0.25">
      <c r="A2" s="101"/>
      <c r="B2" s="24" t="s">
        <v>40</v>
      </c>
      <c r="C2" s="24"/>
      <c r="D2" s="24"/>
      <c r="E2" s="24"/>
      <c r="F2" s="24"/>
      <c r="G2" s="24"/>
      <c r="H2" s="24"/>
    </row>
    <row r="3" spans="1:8" ht="15" customHeight="1" x14ac:dyDescent="0.25">
      <c r="A3" s="101"/>
      <c r="B3" s="50" t="s">
        <v>25</v>
      </c>
      <c r="C3" s="98" t="str">
        <f>IF(OR('1. Aanvraag gegevens'!C8="",'1. Aanvraag gegevens'!C8=0),"Kies een berekeningsmethode op tabblad 'Begrotingsoverzicht'",'1. Aanvraag gegevens'!C8)</f>
        <v>Kies een berekeningsmethode op tabblad 'Begrotingsoverzicht'</v>
      </c>
      <c r="D3" s="51"/>
      <c r="E3" s="50"/>
      <c r="F3" s="50"/>
      <c r="G3" s="50"/>
      <c r="H3" s="50"/>
    </row>
    <row r="4" spans="1:8" ht="30" x14ac:dyDescent="0.25">
      <c r="A4" s="102"/>
      <c r="B4" s="24" t="s">
        <v>48</v>
      </c>
      <c r="C4" s="24" t="s">
        <v>10</v>
      </c>
      <c r="D4" s="24" t="s">
        <v>11</v>
      </c>
      <c r="E4" s="24" t="s">
        <v>155</v>
      </c>
      <c r="F4" s="86" t="s">
        <v>89</v>
      </c>
      <c r="G4" s="89" t="s">
        <v>92</v>
      </c>
      <c r="H4" s="31" t="s">
        <v>157</v>
      </c>
    </row>
    <row r="5" spans="1:8" ht="15" customHeight="1" x14ac:dyDescent="0.25">
      <c r="A5" s="8">
        <v>1</v>
      </c>
      <c r="B5" s="176"/>
      <c r="C5" s="70"/>
      <c r="D5" s="70"/>
      <c r="E5" s="47" t="str">
        <f>IF(OR($B5="",$B5="&lt;Vul in&gt;"),"",SUMIF('5. Kosten uitvoering project'!$B$6:$R$105,B5,'5. Kosten uitvoering project'!$P$6:$P$105))</f>
        <v/>
      </c>
      <c r="F5" s="25" t="str">
        <f>IF(OR(E5="",E5=0),"",E5/'6. Begrotingsoverzicht'!$C$24)</f>
        <v/>
      </c>
      <c r="G5" s="87"/>
      <c r="H5" s="26" t="str">
        <f>IF(OR(E5="",E5=0),"",$H$40*G5)</f>
        <v/>
      </c>
    </row>
    <row r="6" spans="1:8" ht="15" customHeight="1" x14ac:dyDescent="0.25">
      <c r="A6" s="8">
        <v>2</v>
      </c>
      <c r="B6" s="176"/>
      <c r="C6" s="70"/>
      <c r="D6" s="70"/>
      <c r="E6" s="47" t="str">
        <f>IF(OR($B6="",$B6="&lt;Vul in&gt;"),"",SUMIF('5. Kosten uitvoering project'!$B$6:$R$105,B6,'5. Kosten uitvoering project'!$P$6:$P$105))</f>
        <v/>
      </c>
      <c r="F6" s="25" t="str">
        <f>IF(OR(E6="",E6=0),"",E6/'6. Begrotingsoverzicht'!$C$24)</f>
        <v/>
      </c>
      <c r="G6" s="87"/>
      <c r="H6" s="26" t="str">
        <f t="shared" ref="H6:H34" si="0">IF(OR(E6="",E6=0),"",$H$40*G6)</f>
        <v/>
      </c>
    </row>
    <row r="7" spans="1:8" ht="15" customHeight="1" x14ac:dyDescent="0.25">
      <c r="A7" s="8">
        <v>3</v>
      </c>
      <c r="B7" s="176"/>
      <c r="C7" s="70"/>
      <c r="D7" s="70"/>
      <c r="E7" s="47" t="str">
        <f>IF(OR($B7="",$B7="&lt;Vul in&gt;"),"",SUMIF('5. Kosten uitvoering project'!$B$6:$R$105,B7,'5. Kosten uitvoering project'!$P$6:$P$105))</f>
        <v/>
      </c>
      <c r="F7" s="25" t="str">
        <f>IF(OR(E7="",E7=0),"",E7/'6. Begrotingsoverzicht'!$C$24)</f>
        <v/>
      </c>
      <c r="G7" s="87"/>
      <c r="H7" s="26" t="str">
        <f t="shared" si="0"/>
        <v/>
      </c>
    </row>
    <row r="8" spans="1:8" ht="15" customHeight="1" x14ac:dyDescent="0.25">
      <c r="A8" s="8">
        <v>4</v>
      </c>
      <c r="B8" s="176"/>
      <c r="C8" s="70"/>
      <c r="D8" s="70"/>
      <c r="E8" s="47" t="str">
        <f>IF(OR($B8="",$B8="&lt;Vul in&gt;"),"",SUMIF('5. Kosten uitvoering project'!$B$6:$R$105,B8,'5. Kosten uitvoering project'!$P$6:$P$105))</f>
        <v/>
      </c>
      <c r="F8" s="25" t="str">
        <f>IF(OR(E8="",E8=0),"",E8/'6. Begrotingsoverzicht'!$C$24)</f>
        <v/>
      </c>
      <c r="G8" s="87"/>
      <c r="H8" s="26" t="str">
        <f t="shared" si="0"/>
        <v/>
      </c>
    </row>
    <row r="9" spans="1:8" ht="15" customHeight="1" x14ac:dyDescent="0.25">
      <c r="A9" s="8">
        <v>5</v>
      </c>
      <c r="B9" s="176"/>
      <c r="C9" s="70"/>
      <c r="D9" s="70"/>
      <c r="E9" s="47" t="str">
        <f>IF(OR($B9="",$B9="&lt;Vul in&gt;"),"",SUMIF('5. Kosten uitvoering project'!$B$6:$R$105,B9,'5. Kosten uitvoering project'!$P$6:$P$105))</f>
        <v/>
      </c>
      <c r="F9" s="25" t="str">
        <f>IF(OR(E9="",E9=0),"",E9/'6. Begrotingsoverzicht'!$C$24)</f>
        <v/>
      </c>
      <c r="G9" s="87"/>
      <c r="H9" s="26" t="str">
        <f t="shared" si="0"/>
        <v/>
      </c>
    </row>
    <row r="10" spans="1:8" ht="15" customHeight="1" x14ac:dyDescent="0.25">
      <c r="A10" s="8">
        <v>6</v>
      </c>
      <c r="B10" s="176"/>
      <c r="C10" s="70"/>
      <c r="D10" s="70"/>
      <c r="E10" s="47" t="str">
        <f>IF(OR($B10="",$B10="&lt;Vul in&gt;"),"",SUMIF('5. Kosten uitvoering project'!$B$6:$R$105,B10,'5. Kosten uitvoering project'!$P$6:$P$105))</f>
        <v/>
      </c>
      <c r="F10" s="25" t="str">
        <f>IF(OR(E10="",E10=0),"",E10/'6. Begrotingsoverzicht'!$C$24)</f>
        <v/>
      </c>
      <c r="G10" s="87"/>
      <c r="H10" s="26" t="str">
        <f t="shared" si="0"/>
        <v/>
      </c>
    </row>
    <row r="11" spans="1:8" ht="15" customHeight="1" x14ac:dyDescent="0.25">
      <c r="A11" s="8">
        <v>7</v>
      </c>
      <c r="B11" s="176"/>
      <c r="C11" s="70"/>
      <c r="D11" s="70"/>
      <c r="E11" s="47" t="str">
        <f>IF(OR($B11="",$B11="&lt;Vul in&gt;"),"",SUMIF('5. Kosten uitvoering project'!$B$6:$R$105,B11,'5. Kosten uitvoering project'!$P$6:$P$105))</f>
        <v/>
      </c>
      <c r="F11" s="25" t="str">
        <f>IF(OR(E11="",E11=0),"",E11/'6. Begrotingsoverzicht'!$C$24)</f>
        <v/>
      </c>
      <c r="G11" s="87"/>
      <c r="H11" s="26" t="str">
        <f t="shared" si="0"/>
        <v/>
      </c>
    </row>
    <row r="12" spans="1:8" ht="15" customHeight="1" x14ac:dyDescent="0.25">
      <c r="A12" s="8">
        <v>8</v>
      </c>
      <c r="B12" s="176"/>
      <c r="C12" s="70"/>
      <c r="D12" s="70"/>
      <c r="E12" s="47" t="str">
        <f>IF(OR($B12="",$B12="&lt;Vul in&gt;"),"",SUMIF('5. Kosten uitvoering project'!$B$6:$R$105,B12,'5. Kosten uitvoering project'!$P$6:$P$105))</f>
        <v/>
      </c>
      <c r="F12" s="25" t="str">
        <f>IF(OR(E12="",E12=0),"",E12/'6. Begrotingsoverzicht'!$C$24)</f>
        <v/>
      </c>
      <c r="G12" s="87"/>
      <c r="H12" s="26" t="str">
        <f t="shared" si="0"/>
        <v/>
      </c>
    </row>
    <row r="13" spans="1:8" ht="15" customHeight="1" x14ac:dyDescent="0.25">
      <c r="A13" s="8">
        <v>9</v>
      </c>
      <c r="B13" s="176"/>
      <c r="C13" s="70"/>
      <c r="D13" s="70"/>
      <c r="E13" s="47" t="str">
        <f>IF(OR($B13="",$B13="&lt;Vul in&gt;"),"",SUMIF('5. Kosten uitvoering project'!$B$6:$R$105,B13,'5. Kosten uitvoering project'!$P$6:$P$105))</f>
        <v/>
      </c>
      <c r="F13" s="25" t="str">
        <f>IF(OR(E13="",E13=0),"",E13/'6. Begrotingsoverzicht'!$C$24)</f>
        <v/>
      </c>
      <c r="G13" s="87"/>
      <c r="H13" s="26" t="str">
        <f t="shared" si="0"/>
        <v/>
      </c>
    </row>
    <row r="14" spans="1:8" ht="15" customHeight="1" x14ac:dyDescent="0.25">
      <c r="A14" s="8">
        <v>10</v>
      </c>
      <c r="B14" s="176"/>
      <c r="C14" s="70"/>
      <c r="D14" s="70"/>
      <c r="E14" s="47" t="str">
        <f>IF(OR($B14="",$B14="&lt;Vul in&gt;"),"",SUMIF('5. Kosten uitvoering project'!$B$6:$R$105,B14,'5. Kosten uitvoering project'!$P$6:$P$105))</f>
        <v/>
      </c>
      <c r="F14" s="25" t="str">
        <f>IF(OR(E14="",E14=0),"",E14/'6. Begrotingsoverzicht'!$C$24)</f>
        <v/>
      </c>
      <c r="G14" s="87"/>
      <c r="H14" s="26" t="str">
        <f t="shared" si="0"/>
        <v/>
      </c>
    </row>
    <row r="15" spans="1:8" ht="15" customHeight="1" x14ac:dyDescent="0.25">
      <c r="A15" s="8">
        <v>11</v>
      </c>
      <c r="B15" s="176"/>
      <c r="C15" s="70"/>
      <c r="D15" s="70"/>
      <c r="E15" s="47" t="str">
        <f>IF(OR($B15="",$B15="&lt;Vul in&gt;"),"",SUMIF('5. Kosten uitvoering project'!$B$6:$R$105,B15,'5. Kosten uitvoering project'!$P$6:$P$105))</f>
        <v/>
      </c>
      <c r="F15" s="25" t="str">
        <f>IF(OR(E15="",E15=0),"",E15/'6. Begrotingsoverzicht'!$C$24)</f>
        <v/>
      </c>
      <c r="G15" s="87"/>
      <c r="H15" s="26" t="str">
        <f t="shared" si="0"/>
        <v/>
      </c>
    </row>
    <row r="16" spans="1:8" ht="15" customHeight="1" x14ac:dyDescent="0.25">
      <c r="A16" s="8">
        <v>12</v>
      </c>
      <c r="B16" s="176"/>
      <c r="C16" s="70"/>
      <c r="D16" s="70"/>
      <c r="E16" s="47" t="str">
        <f>IF(OR($B16="",$B16="&lt;Vul in&gt;"),"",SUMIF('5. Kosten uitvoering project'!$B$6:$R$105,B16,'5. Kosten uitvoering project'!$P$6:$P$105))</f>
        <v/>
      </c>
      <c r="F16" s="25" t="str">
        <f>IF(OR(E16="",E16=0),"",E16/'6. Begrotingsoverzicht'!$C$24)</f>
        <v/>
      </c>
      <c r="G16" s="87"/>
      <c r="H16" s="26" t="str">
        <f t="shared" si="0"/>
        <v/>
      </c>
    </row>
    <row r="17" spans="1:8" ht="15" customHeight="1" x14ac:dyDescent="0.25">
      <c r="A17" s="8">
        <v>13</v>
      </c>
      <c r="B17" s="176"/>
      <c r="C17" s="70"/>
      <c r="D17" s="70"/>
      <c r="E17" s="47" t="str">
        <f>IF(OR($B17="",$B17="&lt;Vul in&gt;"),"",SUMIF('5. Kosten uitvoering project'!$B$6:$R$105,B17,'5. Kosten uitvoering project'!$P$6:$P$105))</f>
        <v/>
      </c>
      <c r="F17" s="25" t="str">
        <f>IF(OR(E17="",E17=0),"",E17/'6. Begrotingsoverzicht'!$C$24)</f>
        <v/>
      </c>
      <c r="G17" s="87"/>
      <c r="H17" s="26" t="str">
        <f t="shared" si="0"/>
        <v/>
      </c>
    </row>
    <row r="18" spans="1:8" ht="15" customHeight="1" x14ac:dyDescent="0.25">
      <c r="A18" s="8">
        <v>14</v>
      </c>
      <c r="B18" s="176"/>
      <c r="C18" s="70"/>
      <c r="D18" s="70"/>
      <c r="E18" s="47" t="str">
        <f>IF(OR($B18="",$B18="&lt;Vul in&gt;"),"",SUMIF('5. Kosten uitvoering project'!$B$6:$R$105,B18,'5. Kosten uitvoering project'!$P$6:$P$105))</f>
        <v/>
      </c>
      <c r="F18" s="25" t="str">
        <f>IF(OR(E18="",E18=0),"",E18/'6. Begrotingsoverzicht'!$C$24)</f>
        <v/>
      </c>
      <c r="G18" s="87"/>
      <c r="H18" s="26" t="str">
        <f t="shared" si="0"/>
        <v/>
      </c>
    </row>
    <row r="19" spans="1:8" ht="15" customHeight="1" x14ac:dyDescent="0.25">
      <c r="A19" s="8">
        <v>15</v>
      </c>
      <c r="B19" s="176"/>
      <c r="C19" s="70"/>
      <c r="D19" s="70"/>
      <c r="E19" s="47" t="str">
        <f>IF(OR($B19="",$B19="&lt;Vul in&gt;"),"",SUMIF('5. Kosten uitvoering project'!$B$6:$R$105,B19,'5. Kosten uitvoering project'!$P$6:$P$105))</f>
        <v/>
      </c>
      <c r="F19" s="25" t="str">
        <f>IF(OR(E19="",E19=0),"",E19/'6. Begrotingsoverzicht'!$C$24)</f>
        <v/>
      </c>
      <c r="G19" s="87"/>
      <c r="H19" s="26" t="str">
        <f t="shared" si="0"/>
        <v/>
      </c>
    </row>
    <row r="20" spans="1:8" ht="15" customHeight="1" x14ac:dyDescent="0.25">
      <c r="A20" s="8">
        <v>16</v>
      </c>
      <c r="B20" s="176"/>
      <c r="C20" s="70"/>
      <c r="D20" s="70"/>
      <c r="E20" s="47" t="str">
        <f>IF(OR($B20="",$B20="&lt;Vul in&gt;"),"",SUMIF('5. Kosten uitvoering project'!$B$6:$R$105,B20,'5. Kosten uitvoering project'!$P$6:$P$105))</f>
        <v/>
      </c>
      <c r="F20" s="25" t="str">
        <f>IF(OR(E20="",E20=0),"",E20/'6. Begrotingsoverzicht'!$C$24)</f>
        <v/>
      </c>
      <c r="G20" s="87"/>
      <c r="H20" s="26" t="str">
        <f t="shared" si="0"/>
        <v/>
      </c>
    </row>
    <row r="21" spans="1:8" ht="15" customHeight="1" x14ac:dyDescent="0.25">
      <c r="A21" s="8">
        <v>17</v>
      </c>
      <c r="B21" s="176"/>
      <c r="C21" s="70"/>
      <c r="D21" s="70"/>
      <c r="E21" s="47" t="str">
        <f>IF(OR($B21="",$B21="&lt;Vul in&gt;"),"",SUMIF('5. Kosten uitvoering project'!$B$6:$R$105,B21,'5. Kosten uitvoering project'!$P$6:$P$105))</f>
        <v/>
      </c>
      <c r="F21" s="25" t="str">
        <f>IF(OR(E21="",E21=0),"",E21/'6. Begrotingsoverzicht'!$C$24)</f>
        <v/>
      </c>
      <c r="G21" s="87"/>
      <c r="H21" s="26" t="str">
        <f t="shared" si="0"/>
        <v/>
      </c>
    </row>
    <row r="22" spans="1:8" ht="15" customHeight="1" x14ac:dyDescent="0.25">
      <c r="A22" s="8">
        <v>18</v>
      </c>
      <c r="B22" s="176"/>
      <c r="C22" s="70"/>
      <c r="D22" s="70"/>
      <c r="E22" s="47" t="str">
        <f>IF(OR($B22="",$B22="&lt;Vul in&gt;"),"",SUMIF('5. Kosten uitvoering project'!$B$6:$R$105,B22,'5. Kosten uitvoering project'!$P$6:$P$105))</f>
        <v/>
      </c>
      <c r="F22" s="25" t="str">
        <f>IF(OR(E22="",E22=0),"",E22/'6. Begrotingsoverzicht'!$C$24)</f>
        <v/>
      </c>
      <c r="G22" s="87"/>
      <c r="H22" s="26" t="str">
        <f t="shared" si="0"/>
        <v/>
      </c>
    </row>
    <row r="23" spans="1:8" ht="15" customHeight="1" x14ac:dyDescent="0.25">
      <c r="A23" s="8">
        <v>19</v>
      </c>
      <c r="B23" s="176"/>
      <c r="C23" s="70"/>
      <c r="D23" s="70"/>
      <c r="E23" s="47" t="str">
        <f>IF(OR($B23="",$B23="&lt;Vul in&gt;"),"",SUMIF('5. Kosten uitvoering project'!$B$6:$R$105,B23,'5. Kosten uitvoering project'!$P$6:$P$105))</f>
        <v/>
      </c>
      <c r="F23" s="25" t="str">
        <f>IF(OR(E23="",E23=0),"",E23/'6. Begrotingsoverzicht'!$C$24)</f>
        <v/>
      </c>
      <c r="G23" s="87"/>
      <c r="H23" s="26" t="str">
        <f t="shared" si="0"/>
        <v/>
      </c>
    </row>
    <row r="24" spans="1:8" ht="15" customHeight="1" x14ac:dyDescent="0.25">
      <c r="A24" s="8">
        <v>20</v>
      </c>
      <c r="B24" s="176"/>
      <c r="C24" s="70"/>
      <c r="D24" s="70"/>
      <c r="E24" s="47" t="str">
        <f>IF(OR($B24="",$B24="&lt;Vul in&gt;"),"",SUMIF('5. Kosten uitvoering project'!$B$6:$R$105,B24,'5. Kosten uitvoering project'!$P$6:$P$105))</f>
        <v/>
      </c>
      <c r="F24" s="25" t="str">
        <f>IF(OR(E24="",E24=0),"",E24/'6. Begrotingsoverzicht'!$C$24)</f>
        <v/>
      </c>
      <c r="G24" s="87"/>
      <c r="H24" s="26" t="str">
        <f t="shared" si="0"/>
        <v/>
      </c>
    </row>
    <row r="25" spans="1:8" ht="15" customHeight="1" x14ac:dyDescent="0.25">
      <c r="A25" s="8">
        <v>21</v>
      </c>
      <c r="B25" s="176"/>
      <c r="C25" s="70"/>
      <c r="D25" s="70"/>
      <c r="E25" s="47" t="str">
        <f>IF(OR($B25="",$B25="&lt;Vul in&gt;"),"",SUMIF('5. Kosten uitvoering project'!$B$6:$R$105,B25,'5. Kosten uitvoering project'!$P$6:$P$105))</f>
        <v/>
      </c>
      <c r="F25" s="25" t="str">
        <f>IF(OR(E25="",E25=0),"",E25/'6. Begrotingsoverzicht'!$C$24)</f>
        <v/>
      </c>
      <c r="G25" s="87"/>
      <c r="H25" s="26" t="str">
        <f t="shared" si="0"/>
        <v/>
      </c>
    </row>
    <row r="26" spans="1:8" ht="15" customHeight="1" x14ac:dyDescent="0.25">
      <c r="A26" s="8">
        <v>22</v>
      </c>
      <c r="B26" s="176"/>
      <c r="C26" s="70"/>
      <c r="D26" s="70"/>
      <c r="E26" s="47" t="str">
        <f>IF(OR($B26="",$B26="&lt;Vul in&gt;"),"",SUMIF('5. Kosten uitvoering project'!$B$6:$R$105,B26,'5. Kosten uitvoering project'!$P$6:$P$105))</f>
        <v/>
      </c>
      <c r="F26" s="25" t="str">
        <f>IF(OR(E26="",E26=0),"",E26/'6. Begrotingsoverzicht'!$C$24)</f>
        <v/>
      </c>
      <c r="G26" s="87"/>
      <c r="H26" s="26" t="str">
        <f t="shared" si="0"/>
        <v/>
      </c>
    </row>
    <row r="27" spans="1:8" ht="15" customHeight="1" x14ac:dyDescent="0.25">
      <c r="A27" s="8">
        <v>23</v>
      </c>
      <c r="B27" s="176"/>
      <c r="C27" s="70"/>
      <c r="D27" s="70"/>
      <c r="E27" s="47" t="str">
        <f>IF(OR($B27="",$B27="&lt;Vul in&gt;"),"",SUMIF('5. Kosten uitvoering project'!$B$6:$R$105,B27,'5. Kosten uitvoering project'!$P$6:$P$105))</f>
        <v/>
      </c>
      <c r="F27" s="25" t="str">
        <f>IF(OR(E27="",E27=0),"",E27/'6. Begrotingsoverzicht'!$C$24)</f>
        <v/>
      </c>
      <c r="G27" s="87"/>
      <c r="H27" s="26" t="str">
        <f t="shared" si="0"/>
        <v/>
      </c>
    </row>
    <row r="28" spans="1:8" ht="15" customHeight="1" x14ac:dyDescent="0.25">
      <c r="A28" s="8">
        <v>24</v>
      </c>
      <c r="B28" s="176"/>
      <c r="C28" s="70"/>
      <c r="D28" s="70"/>
      <c r="E28" s="47" t="str">
        <f>IF(OR($B28="",$B28="&lt;Vul in&gt;"),"",SUMIF('5. Kosten uitvoering project'!$B$6:$R$105,B28,'5. Kosten uitvoering project'!$P$6:$P$105))</f>
        <v/>
      </c>
      <c r="F28" s="25" t="str">
        <f>IF(OR(E28="",E28=0),"",E28/'6. Begrotingsoverzicht'!$C$24)</f>
        <v/>
      </c>
      <c r="G28" s="87"/>
      <c r="H28" s="26" t="str">
        <f t="shared" si="0"/>
        <v/>
      </c>
    </row>
    <row r="29" spans="1:8" ht="15" customHeight="1" x14ac:dyDescent="0.25">
      <c r="A29" s="8">
        <v>25</v>
      </c>
      <c r="B29" s="176"/>
      <c r="C29" s="70"/>
      <c r="D29" s="70"/>
      <c r="E29" s="47" t="str">
        <f>IF(OR($B29="",$B29="&lt;Vul in&gt;"),"",SUMIF('5. Kosten uitvoering project'!$B$6:$R$105,B29,'5. Kosten uitvoering project'!$P$6:$P$105))</f>
        <v/>
      </c>
      <c r="F29" s="25" t="str">
        <f>IF(OR(E29="",E29=0),"",E29/'6. Begrotingsoverzicht'!$C$24)</f>
        <v/>
      </c>
      <c r="G29" s="87"/>
      <c r="H29" s="26" t="str">
        <f t="shared" si="0"/>
        <v/>
      </c>
    </row>
    <row r="30" spans="1:8" ht="15" customHeight="1" x14ac:dyDescent="0.25">
      <c r="A30" s="8">
        <v>26</v>
      </c>
      <c r="B30" s="176"/>
      <c r="C30" s="70"/>
      <c r="D30" s="70"/>
      <c r="E30" s="47" t="str">
        <f>IF(OR($B30="",$B30="&lt;Vul in&gt;"),"",SUMIF('5. Kosten uitvoering project'!$B$6:$R$105,B30,'5. Kosten uitvoering project'!$P$6:$P$105))</f>
        <v/>
      </c>
      <c r="F30" s="25" t="str">
        <f>IF(OR(E30="",E30=0),"",E30/'6. Begrotingsoverzicht'!$C$24)</f>
        <v/>
      </c>
      <c r="G30" s="87"/>
      <c r="H30" s="26" t="str">
        <f t="shared" si="0"/>
        <v/>
      </c>
    </row>
    <row r="31" spans="1:8" ht="15" customHeight="1" x14ac:dyDescent="0.25">
      <c r="A31" s="8">
        <v>27</v>
      </c>
      <c r="B31" s="176"/>
      <c r="C31" s="70"/>
      <c r="D31" s="70"/>
      <c r="E31" s="47" t="str">
        <f>IF(OR($B31="",$B31="&lt;Vul in&gt;"),"",SUMIF('5. Kosten uitvoering project'!$B$6:$R$105,B31,'5. Kosten uitvoering project'!$P$6:$P$105))</f>
        <v/>
      </c>
      <c r="F31" s="25" t="str">
        <f>IF(OR(E31="",E31=0),"",E31/'6. Begrotingsoverzicht'!$C$24)</f>
        <v/>
      </c>
      <c r="G31" s="87"/>
      <c r="H31" s="26" t="str">
        <f t="shared" si="0"/>
        <v/>
      </c>
    </row>
    <row r="32" spans="1:8" ht="15" customHeight="1" x14ac:dyDescent="0.25">
      <c r="A32" s="8">
        <v>28</v>
      </c>
      <c r="B32" s="176"/>
      <c r="C32" s="70"/>
      <c r="D32" s="70"/>
      <c r="E32" s="47" t="str">
        <f>IF(OR($B32="",$B32="&lt;Vul in&gt;"),"",SUMIF('5. Kosten uitvoering project'!$B$6:$R$105,B32,'5. Kosten uitvoering project'!$P$6:$P$105))</f>
        <v/>
      </c>
      <c r="F32" s="25" t="str">
        <f>IF(OR(E32="",E32=0),"",E32/'6. Begrotingsoverzicht'!$C$24)</f>
        <v/>
      </c>
      <c r="G32" s="87"/>
      <c r="H32" s="26" t="str">
        <f t="shared" si="0"/>
        <v/>
      </c>
    </row>
    <row r="33" spans="1:8" ht="15" customHeight="1" x14ac:dyDescent="0.25">
      <c r="A33" s="8">
        <v>29</v>
      </c>
      <c r="B33" s="176"/>
      <c r="C33" s="70"/>
      <c r="D33" s="70"/>
      <c r="E33" s="47" t="str">
        <f>IF(OR($B33="",$B33="&lt;Vul in&gt;"),"",SUMIF('5. Kosten uitvoering project'!$B$6:$R$105,B33,'5. Kosten uitvoering project'!$P$6:$P$105))</f>
        <v/>
      </c>
      <c r="F33" s="25" t="str">
        <f>IF(OR(E33="",E33=0),"",E33/'6. Begrotingsoverzicht'!$C$24)</f>
        <v/>
      </c>
      <c r="G33" s="87"/>
      <c r="H33" s="26" t="str">
        <f t="shared" si="0"/>
        <v/>
      </c>
    </row>
    <row r="34" spans="1:8" ht="15" customHeight="1" x14ac:dyDescent="0.25">
      <c r="A34" s="8">
        <v>30</v>
      </c>
      <c r="B34" s="176"/>
      <c r="C34" s="70"/>
      <c r="D34" s="70"/>
      <c r="E34" s="47" t="str">
        <f>IF(OR($B34="",$B34="&lt;Vul in&gt;"),"",SUMIF('5. Kosten uitvoering project'!$B$6:$R$105,B34,'5. Kosten uitvoering project'!$P$6:$P$105))</f>
        <v/>
      </c>
      <c r="F34" s="25" t="str">
        <f>IF(OR(E34="",E34=0),"",E34/'6. Begrotingsoverzicht'!$C$24)</f>
        <v/>
      </c>
      <c r="G34" s="87"/>
      <c r="H34" s="26" t="str">
        <f t="shared" si="0"/>
        <v/>
      </c>
    </row>
    <row r="35" spans="1:8" ht="15" customHeight="1" x14ac:dyDescent="0.25">
      <c r="A35" s="99"/>
      <c r="B35" s="24" t="s">
        <v>49</v>
      </c>
      <c r="C35" s="24"/>
      <c r="D35" s="24"/>
      <c r="E35" s="27">
        <f>SUM(E5:E34)</f>
        <v>0</v>
      </c>
      <c r="F35" s="30">
        <f>SUM(F5:F34)</f>
        <v>0</v>
      </c>
      <c r="G35" s="48"/>
      <c r="H35" s="27"/>
    </row>
    <row r="36" spans="1:8" ht="15" customHeight="1" x14ac:dyDescent="0.25">
      <c r="A36" s="100"/>
      <c r="B36" s="24" t="s">
        <v>100</v>
      </c>
      <c r="C36" s="24"/>
      <c r="D36" s="27"/>
      <c r="E36" s="27">
        <f>E37-E35</f>
        <v>0</v>
      </c>
      <c r="F36" s="27"/>
      <c r="G36" s="27"/>
      <c r="H36" s="27"/>
    </row>
    <row r="37" spans="1:8" ht="15" customHeight="1" x14ac:dyDescent="0.25">
      <c r="A37" s="101"/>
      <c r="B37" s="24" t="s">
        <v>50</v>
      </c>
      <c r="C37" s="24"/>
      <c r="D37" s="24"/>
      <c r="E37" s="27">
        <f>'6. Begrotingsoverzicht'!C24</f>
        <v>0</v>
      </c>
      <c r="F37" s="24"/>
      <c r="G37" s="27"/>
      <c r="H37" s="24"/>
    </row>
    <row r="38" spans="1:8" ht="15" customHeight="1" x14ac:dyDescent="0.25">
      <c r="A38" s="101"/>
      <c r="B38" s="24"/>
      <c r="C38" s="24"/>
      <c r="D38" s="24"/>
      <c r="E38" s="27"/>
      <c r="F38" s="24"/>
      <c r="G38" s="27"/>
      <c r="H38" s="24"/>
    </row>
    <row r="39" spans="1:8" ht="15" customHeight="1" x14ac:dyDescent="0.25">
      <c r="A39" s="101"/>
      <c r="B39" s="24" t="s">
        <v>51</v>
      </c>
      <c r="C39" s="24"/>
      <c r="D39" s="24"/>
      <c r="E39" s="27"/>
      <c r="F39" s="24"/>
      <c r="G39" s="48">
        <f>SUM(G5:G34)</f>
        <v>0</v>
      </c>
      <c r="H39" s="27">
        <f>SUM(H5:H34)</f>
        <v>0</v>
      </c>
    </row>
    <row r="40" spans="1:8" ht="15" customHeight="1" x14ac:dyDescent="0.25">
      <c r="A40" s="101"/>
      <c r="B40" s="24" t="s">
        <v>20</v>
      </c>
      <c r="C40" s="24"/>
      <c r="D40" s="24"/>
      <c r="E40" s="27"/>
      <c r="F40" s="24"/>
      <c r="G40" s="27"/>
      <c r="H40" s="27">
        <f>'6. Begrotingsoverzicht'!C40</f>
        <v>0</v>
      </c>
    </row>
  </sheetData>
  <sheetProtection algorithmName="SHA-512" hashValue="Q/QUR1mCeXYgEZA3iu6gVAtw1jnLLRg1etzqBEJLBqANX8czwF2yY8C13AbtwxY5BjFK0jqgRo0ycjz3HG7aQg==" saltValue="hkbyu2nu6PfqAsZNE9LFeA==" spinCount="100000" sheet="1" formatCells="0" formatColumns="0" formatRows="0"/>
  <phoneticPr fontId="3" type="noConversion"/>
  <conditionalFormatting sqref="B35:E35">
    <cfRule type="expression" dxfId="47" priority="6">
      <formula>$E$35&lt;&gt;$E$37</formula>
    </cfRule>
  </conditionalFormatting>
  <conditionalFormatting sqref="B39:H39">
    <cfRule type="expression" dxfId="46" priority="5">
      <formula>$H$39&lt;&gt;$H$40</formula>
    </cfRule>
  </conditionalFormatting>
  <conditionalFormatting sqref="B36:C36">
    <cfRule type="expression" dxfId="45" priority="3">
      <formula>#REF!&lt;&gt;#REF!</formula>
    </cfRule>
  </conditionalFormatting>
  <conditionalFormatting sqref="F36">
    <cfRule type="expression" dxfId="44" priority="4">
      <formula>$D$35&lt;&gt;$D$37</formula>
    </cfRule>
  </conditionalFormatting>
  <conditionalFormatting sqref="D36:E36">
    <cfRule type="expression" dxfId="43" priority="2">
      <formula>$D$35&lt;&gt;$D$37</formula>
    </cfRule>
  </conditionalFormatting>
  <conditionalFormatting sqref="B5:B34">
    <cfRule type="cellIs" dxfId="42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Footer>&amp;LVersie: maart 2024&amp;C&amp;A&amp;R&amp;P van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C162D-6FF1-417F-8073-927E1574B43F}">
  <sheetPr codeName="Blad7">
    <tabColor theme="5" tint="0.59999389629810485"/>
  </sheetPr>
  <dimension ref="A2:H41"/>
  <sheetViews>
    <sheetView showGridLines="0" topLeftCell="C1" zoomScaleNormal="100" workbookViewId="0">
      <selection activeCell="B5" sqref="B5"/>
    </sheetView>
  </sheetViews>
  <sheetFormatPr defaultColWidth="9.140625" defaultRowHeight="15" x14ac:dyDescent="0.25"/>
  <cols>
    <col min="1" max="1" width="5.7109375" style="97" customWidth="1"/>
    <col min="2" max="2" width="44.5703125" style="91" customWidth="1"/>
    <col min="3" max="3" width="39.42578125" style="91" customWidth="1"/>
    <col min="4" max="4" width="21.140625" style="91" bestFit="1" customWidth="1"/>
    <col min="5" max="6" width="20.7109375" style="91" customWidth="1"/>
    <col min="7" max="7" width="40.7109375" style="91" customWidth="1"/>
    <col min="8" max="8" width="66.42578125" style="91" customWidth="1"/>
    <col min="9" max="16384" width="9.140625" style="91"/>
  </cols>
  <sheetData>
    <row r="2" spans="1:8" ht="15" customHeight="1" x14ac:dyDescent="0.25">
      <c r="A2" s="101"/>
      <c r="B2" s="24" t="s">
        <v>40</v>
      </c>
      <c r="C2" s="24"/>
      <c r="D2" s="24"/>
      <c r="E2" s="24"/>
      <c r="F2" s="24"/>
      <c r="G2" s="24"/>
      <c r="H2" s="24"/>
    </row>
    <row r="3" spans="1:8" ht="15" customHeight="1" x14ac:dyDescent="0.25">
      <c r="A3" s="101"/>
      <c r="B3" s="50" t="s">
        <v>25</v>
      </c>
      <c r="C3" s="98" t="str">
        <f>IF(OR('1. Aanvraag gegevens'!C8="",'1. Aanvraag gegevens'!C8=0),"Kies een berekeningsmethode op tabblad 'Begrotingsoverzicht'",'1. Aanvraag gegevens'!C8)</f>
        <v>Kies een berekeningsmethode op tabblad 'Begrotingsoverzicht'</v>
      </c>
      <c r="D3" s="50"/>
      <c r="E3" s="50"/>
      <c r="F3" s="50"/>
      <c r="G3" s="50"/>
      <c r="H3" s="50"/>
    </row>
    <row r="4" spans="1:8" s="103" customFormat="1" ht="30" x14ac:dyDescent="0.25">
      <c r="A4" s="106"/>
      <c r="B4" s="85" t="s">
        <v>116</v>
      </c>
      <c r="C4" s="85" t="s">
        <v>62</v>
      </c>
      <c r="D4" s="85" t="s">
        <v>155</v>
      </c>
      <c r="E4" s="86" t="s">
        <v>89</v>
      </c>
      <c r="F4" s="86" t="s">
        <v>91</v>
      </c>
      <c r="G4" s="85" t="s">
        <v>86</v>
      </c>
      <c r="H4" s="85" t="s">
        <v>84</v>
      </c>
    </row>
    <row r="5" spans="1:8" ht="15" customHeight="1" x14ac:dyDescent="0.25">
      <c r="A5" s="8">
        <v>1</v>
      </c>
      <c r="B5" s="176"/>
      <c r="C5" s="70"/>
      <c r="D5" s="47" t="str">
        <f>IF(OR($B5="",$B5="&lt;Vul in&gt;"),"",(SUMIF('5. Kosten uitvoering project'!$E$6:$E$106,B5,'5. Kosten uitvoering project'!$P$6:$P$106)))</f>
        <v/>
      </c>
      <c r="E5" s="25" t="str">
        <f>IF(OR(D5="",D5=0),"",D5/'6. Begrotingsoverzicht'!$C$24)</f>
        <v/>
      </c>
      <c r="F5" s="47" t="str">
        <f>IFERROR((D5/$D$37)*'6. Begrotingsoverzicht'!$C$40,"")</f>
        <v/>
      </c>
      <c r="G5" s="72"/>
      <c r="H5" s="6" t="str" cm="1">
        <f t="array" ref="H5">_xlfn.IFNA(_xlfn.IFS(AND(OR(D5=0,D5=""),G5&lt;&gt;0),"Geef ook in de begroting  de kosten aan die horen bij deze deelprestatie."),"")</f>
        <v/>
      </c>
    </row>
    <row r="6" spans="1:8" ht="15" customHeight="1" x14ac:dyDescent="0.25">
      <c r="A6" s="8">
        <v>2</v>
      </c>
      <c r="B6" s="176"/>
      <c r="C6" s="70"/>
      <c r="D6" s="47" t="str">
        <f>IF(OR($B6="",$B6="&lt;Vul in&gt;"),"",(SUMIF('5. Kosten uitvoering project'!$E$6:$E$106,B6,'5. Kosten uitvoering project'!$P$6:$P$106)))</f>
        <v/>
      </c>
      <c r="E6" s="25" t="str">
        <f>IF(OR(D6="",D6=0),"",D6/'6. Begrotingsoverzicht'!$C$24)</f>
        <v/>
      </c>
      <c r="F6" s="47" t="str">
        <f>IFERROR((D6/$D$37)*'6. Begrotingsoverzicht'!$C$40,"")</f>
        <v/>
      </c>
      <c r="G6" s="72"/>
      <c r="H6" s="6" t="str" cm="1">
        <f t="array" ref="H6">_xlfn.IFNA(_xlfn.IFS(AND(OR(D6=0,D6=""),G6&lt;&gt;0),"Geef ook in de begroting  de kosten aan die horen bij deze deelprestatie."),"")</f>
        <v/>
      </c>
    </row>
    <row r="7" spans="1:8" ht="15" customHeight="1" x14ac:dyDescent="0.25">
      <c r="A7" s="8">
        <v>3</v>
      </c>
      <c r="B7" s="176"/>
      <c r="C7" s="70"/>
      <c r="D7" s="47" t="str">
        <f>IF(OR($B7="",$B7="&lt;Vul in&gt;"),"",(SUMIF('5. Kosten uitvoering project'!$E$6:$E$106,B7,'5. Kosten uitvoering project'!$P$6:$P$106)))</f>
        <v/>
      </c>
      <c r="E7" s="25" t="str">
        <f>IF(OR(D7="",D7=0),"",D7/'6. Begrotingsoverzicht'!$C$24)</f>
        <v/>
      </c>
      <c r="F7" s="47" t="str">
        <f>IFERROR((D7/$D$37)*'6. Begrotingsoverzicht'!$C$40,"")</f>
        <v/>
      </c>
      <c r="G7" s="72"/>
      <c r="H7" s="6" t="str" cm="1">
        <f t="array" ref="H7">_xlfn.IFNA(_xlfn.IFS(AND(OR(D7=0,D7=""),G7&lt;&gt;0),"Geef ook in de begroting  de kosten aan die horen bij deze deelprestatie."),"")</f>
        <v/>
      </c>
    </row>
    <row r="8" spans="1:8" ht="15" customHeight="1" x14ac:dyDescent="0.25">
      <c r="A8" s="8">
        <v>4</v>
      </c>
      <c r="B8" s="176"/>
      <c r="C8" s="70"/>
      <c r="D8" s="47" t="str">
        <f>IF(OR($B8="",$B8="&lt;Vul in&gt;"),"",(SUMIF('5. Kosten uitvoering project'!$E$6:$E$106,B8,'5. Kosten uitvoering project'!$P$6:$P$106)))</f>
        <v/>
      </c>
      <c r="E8" s="25" t="str">
        <f>IF(OR(D8="",D8=0),"",D8/'6. Begrotingsoverzicht'!$C$24)</f>
        <v/>
      </c>
      <c r="F8" s="47" t="str">
        <f>IFERROR((D8/$D$37)*'6. Begrotingsoverzicht'!$C$40,"")</f>
        <v/>
      </c>
      <c r="G8" s="72"/>
      <c r="H8" s="6"/>
    </row>
    <row r="9" spans="1:8" ht="15" customHeight="1" x14ac:dyDescent="0.25">
      <c r="A9" s="8">
        <v>5</v>
      </c>
      <c r="B9" s="176"/>
      <c r="C9" s="70"/>
      <c r="D9" s="47" t="str">
        <f>IF(OR($B9="",$B9="&lt;Vul in&gt;"),"",(SUMIF('5. Kosten uitvoering project'!$E$6:$E$106,B9,'5. Kosten uitvoering project'!$P$6:$P$106)))</f>
        <v/>
      </c>
      <c r="E9" s="25" t="str">
        <f>IF(OR(D9="",D9=0),"",D9/'6. Begrotingsoverzicht'!$C$24)</f>
        <v/>
      </c>
      <c r="F9" s="47" t="str">
        <f>IFERROR((D9/$D$37)*'6. Begrotingsoverzicht'!$C$40,"")</f>
        <v/>
      </c>
      <c r="G9" s="72"/>
      <c r="H9" s="6"/>
    </row>
    <row r="10" spans="1:8" ht="15" customHeight="1" x14ac:dyDescent="0.25">
      <c r="A10" s="8">
        <v>6</v>
      </c>
      <c r="B10" s="176"/>
      <c r="C10" s="70"/>
      <c r="D10" s="47" t="str">
        <f>IF(OR($B10="",$B10="&lt;Vul in&gt;"),"",(SUMIF('5. Kosten uitvoering project'!$E$6:$E$106,B10,'5. Kosten uitvoering project'!$P$6:$P$106)))</f>
        <v/>
      </c>
      <c r="E10" s="25" t="str">
        <f>IF(OR(D10="",D10=0),"",D10/'6. Begrotingsoverzicht'!$C$24)</f>
        <v/>
      </c>
      <c r="F10" s="47" t="str">
        <f>IFERROR((D10/$D$37)*'6. Begrotingsoverzicht'!$C$40,"")</f>
        <v/>
      </c>
      <c r="G10" s="72"/>
      <c r="H10" s="6"/>
    </row>
    <row r="11" spans="1:8" ht="15" customHeight="1" x14ac:dyDescent="0.25">
      <c r="A11" s="8">
        <v>7</v>
      </c>
      <c r="B11" s="176"/>
      <c r="C11" s="70"/>
      <c r="D11" s="47" t="str">
        <f>IF(OR($B11="",$B11="&lt;Vul in&gt;"),"",(SUMIF('5. Kosten uitvoering project'!$E$6:$E$106,B11,'5. Kosten uitvoering project'!$P$6:$P$106)))</f>
        <v/>
      </c>
      <c r="E11" s="25" t="str">
        <f>IF(OR(D11="",D11=0),"",D11/'6. Begrotingsoverzicht'!$C$24)</f>
        <v/>
      </c>
      <c r="F11" s="47" t="str">
        <f>IFERROR((D11/$D$37)*'6. Begrotingsoverzicht'!$C$40,"")</f>
        <v/>
      </c>
      <c r="G11" s="72"/>
      <c r="H11" s="6"/>
    </row>
    <row r="12" spans="1:8" ht="15" customHeight="1" x14ac:dyDescent="0.25">
      <c r="A12" s="8">
        <v>8</v>
      </c>
      <c r="B12" s="176"/>
      <c r="C12" s="70"/>
      <c r="D12" s="47" t="str">
        <f>IF(OR($B12="",$B12="&lt;Vul in&gt;"),"",(SUMIF('5. Kosten uitvoering project'!$E$6:$E$106,B12,'5. Kosten uitvoering project'!$P$6:$P$106)))</f>
        <v/>
      </c>
      <c r="E12" s="25" t="str">
        <f>IF(OR(D12="",D12=0),"",D12/'6. Begrotingsoverzicht'!$C$24)</f>
        <v/>
      </c>
      <c r="F12" s="47" t="str">
        <f>IFERROR((D12/$D$37)*'6. Begrotingsoverzicht'!$C$40,"")</f>
        <v/>
      </c>
      <c r="G12" s="72"/>
      <c r="H12" s="6"/>
    </row>
    <row r="13" spans="1:8" ht="15" customHeight="1" x14ac:dyDescent="0.25">
      <c r="A13" s="8">
        <v>9</v>
      </c>
      <c r="B13" s="176"/>
      <c r="C13" s="70"/>
      <c r="D13" s="47" t="str">
        <f>IF(OR($B13="",$B13="&lt;Vul in&gt;"),"",(SUMIF('5. Kosten uitvoering project'!$E$6:$E$106,B13,'5. Kosten uitvoering project'!$P$6:$P$106)))</f>
        <v/>
      </c>
      <c r="E13" s="25" t="str">
        <f>IF(OR(D13="",D13=0),"",D13/'6. Begrotingsoverzicht'!$C$24)</f>
        <v/>
      </c>
      <c r="F13" s="47" t="str">
        <f>IFERROR((D13/$D$37)*'6. Begrotingsoverzicht'!$C$40,"")</f>
        <v/>
      </c>
      <c r="G13" s="72"/>
      <c r="H13" s="6"/>
    </row>
    <row r="14" spans="1:8" ht="15" customHeight="1" x14ac:dyDescent="0.25">
      <c r="A14" s="8">
        <v>10</v>
      </c>
      <c r="B14" s="176"/>
      <c r="C14" s="70"/>
      <c r="D14" s="47" t="str">
        <f>IF(OR($B14="",$B14="&lt;Vul in&gt;"),"",(SUMIF('5. Kosten uitvoering project'!$E$6:$E$106,B14,'5. Kosten uitvoering project'!$P$6:$P$106)))</f>
        <v/>
      </c>
      <c r="E14" s="25" t="str">
        <f>IF(OR(D14="",D14=0),"",D14/'6. Begrotingsoverzicht'!$C$24)</f>
        <v/>
      </c>
      <c r="F14" s="47" t="str">
        <f>IFERROR((D14/$D$37)*'6. Begrotingsoverzicht'!$C$40,"")</f>
        <v/>
      </c>
      <c r="G14" s="72"/>
      <c r="H14" s="6"/>
    </row>
    <row r="15" spans="1:8" ht="15" customHeight="1" x14ac:dyDescent="0.25">
      <c r="A15" s="8">
        <v>11</v>
      </c>
      <c r="B15" s="176"/>
      <c r="C15" s="70"/>
      <c r="D15" s="47" t="str">
        <f>IF(OR($B15="",$B15="&lt;Vul in&gt;"),"",(SUMIF('5. Kosten uitvoering project'!$E$6:$E$106,B15,'5. Kosten uitvoering project'!$P$6:$P$106)))</f>
        <v/>
      </c>
      <c r="E15" s="25" t="str">
        <f>IF(OR(D15="",D15=0),"",D15/'6. Begrotingsoverzicht'!$C$24)</f>
        <v/>
      </c>
      <c r="F15" s="47" t="str">
        <f>IFERROR((D15/$D$37)*'6. Begrotingsoverzicht'!$C$40,"")</f>
        <v/>
      </c>
      <c r="G15" s="72"/>
      <c r="H15" s="6"/>
    </row>
    <row r="16" spans="1:8" ht="15" customHeight="1" x14ac:dyDescent="0.25">
      <c r="A16" s="8">
        <v>12</v>
      </c>
      <c r="B16" s="176"/>
      <c r="C16" s="70"/>
      <c r="D16" s="47" t="str">
        <f>IF(OR($B16="",$B16="&lt;Vul in&gt;"),"",(SUMIF('5. Kosten uitvoering project'!$E$6:$E$106,B16,'5. Kosten uitvoering project'!$P$6:$P$106)))</f>
        <v/>
      </c>
      <c r="E16" s="25" t="str">
        <f>IF(OR(D16="",D16=0),"",D16/'6. Begrotingsoverzicht'!$C$24)</f>
        <v/>
      </c>
      <c r="F16" s="47" t="str">
        <f>IFERROR((D16/$D$37)*'6. Begrotingsoverzicht'!$C$40,"")</f>
        <v/>
      </c>
      <c r="G16" s="72"/>
      <c r="H16" s="6"/>
    </row>
    <row r="17" spans="1:8" ht="15" customHeight="1" x14ac:dyDescent="0.25">
      <c r="A17" s="8">
        <v>13</v>
      </c>
      <c r="B17" s="176"/>
      <c r="C17" s="70"/>
      <c r="D17" s="47" t="str">
        <f>IF(OR($B17="",$B17="&lt;Vul in&gt;"),"",(SUMIF('5. Kosten uitvoering project'!$E$6:$E$106,B17,'5. Kosten uitvoering project'!$P$6:$P$106)))</f>
        <v/>
      </c>
      <c r="E17" s="25" t="str">
        <f>IF(OR(D17="",D17=0),"",D17/'6. Begrotingsoverzicht'!$C$24)</f>
        <v/>
      </c>
      <c r="F17" s="47" t="str">
        <f>IFERROR((D17/$D$37)*'6. Begrotingsoverzicht'!$C$40,"")</f>
        <v/>
      </c>
      <c r="G17" s="72"/>
      <c r="H17" s="6"/>
    </row>
    <row r="18" spans="1:8" ht="15" customHeight="1" x14ac:dyDescent="0.25">
      <c r="A18" s="8">
        <v>14</v>
      </c>
      <c r="B18" s="176"/>
      <c r="C18" s="70"/>
      <c r="D18" s="47" t="str">
        <f>IF(OR($B18="",$B18="&lt;Vul in&gt;"),"",(SUMIF('5. Kosten uitvoering project'!$E$6:$E$106,B18,'5. Kosten uitvoering project'!$P$6:$P$106)))</f>
        <v/>
      </c>
      <c r="E18" s="25" t="str">
        <f>IF(OR(D18="",D18=0),"",D18/'6. Begrotingsoverzicht'!$C$24)</f>
        <v/>
      </c>
      <c r="F18" s="47" t="str">
        <f>IFERROR((D18/$D$37)*'6. Begrotingsoverzicht'!$C$40,"")</f>
        <v/>
      </c>
      <c r="G18" s="72"/>
      <c r="H18" s="6"/>
    </row>
    <row r="19" spans="1:8" ht="15" customHeight="1" x14ac:dyDescent="0.25">
      <c r="A19" s="8">
        <v>15</v>
      </c>
      <c r="B19" s="176"/>
      <c r="C19" s="70"/>
      <c r="D19" s="47" t="str">
        <f>IF(OR($B19="",$B19="&lt;Vul in&gt;"),"",(SUMIF('5. Kosten uitvoering project'!$E$6:$E$106,B19,'5. Kosten uitvoering project'!$P$6:$P$106)))</f>
        <v/>
      </c>
      <c r="E19" s="25" t="str">
        <f>IF(OR(D19="",D19=0),"",D19/'6. Begrotingsoverzicht'!$C$24)</f>
        <v/>
      </c>
      <c r="F19" s="47" t="str">
        <f>IFERROR((D19/$D$37)*'6. Begrotingsoverzicht'!$C$40,"")</f>
        <v/>
      </c>
      <c r="G19" s="72"/>
      <c r="H19" s="6"/>
    </row>
    <row r="20" spans="1:8" ht="15" customHeight="1" x14ac:dyDescent="0.25">
      <c r="A20" s="8">
        <v>16</v>
      </c>
      <c r="B20" s="176"/>
      <c r="C20" s="70"/>
      <c r="D20" s="47" t="str">
        <f>IF(OR($B20="",$B20="&lt;Vul in&gt;"),"",(SUMIF('5. Kosten uitvoering project'!$E$6:$E$106,B20,'5. Kosten uitvoering project'!$P$6:$P$106)))</f>
        <v/>
      </c>
      <c r="E20" s="25" t="str">
        <f>IF(OR(D20="",D20=0),"",D20/'6. Begrotingsoverzicht'!$C$24)</f>
        <v/>
      </c>
      <c r="F20" s="47" t="str">
        <f>IFERROR((D20/$D$37)*'6. Begrotingsoverzicht'!$C$40,"")</f>
        <v/>
      </c>
      <c r="G20" s="72"/>
      <c r="H20" s="6"/>
    </row>
    <row r="21" spans="1:8" ht="15" customHeight="1" x14ac:dyDescent="0.25">
      <c r="A21" s="8">
        <v>17</v>
      </c>
      <c r="B21" s="176"/>
      <c r="C21" s="70"/>
      <c r="D21" s="47" t="str">
        <f>IF(OR($B21="",$B21="&lt;Vul in&gt;"),"",(SUMIF('5. Kosten uitvoering project'!$E$6:$E$106,B21,'5. Kosten uitvoering project'!$P$6:$P$106)))</f>
        <v/>
      </c>
      <c r="E21" s="25" t="str">
        <f>IF(OR(D21="",D21=0),"",D21/'6. Begrotingsoverzicht'!$C$24)</f>
        <v/>
      </c>
      <c r="F21" s="47" t="str">
        <f>IFERROR((D21/$D$37)*'6. Begrotingsoverzicht'!$C$40,"")</f>
        <v/>
      </c>
      <c r="G21" s="72"/>
      <c r="H21" s="6"/>
    </row>
    <row r="22" spans="1:8" ht="15" customHeight="1" x14ac:dyDescent="0.25">
      <c r="A22" s="8">
        <v>18</v>
      </c>
      <c r="B22" s="176"/>
      <c r="C22" s="70"/>
      <c r="D22" s="47" t="str">
        <f>IF(OR($B22="",$B22="&lt;Vul in&gt;"),"",(SUMIF('5. Kosten uitvoering project'!$E$6:$E$106,B22,'5. Kosten uitvoering project'!$P$6:$P$106)))</f>
        <v/>
      </c>
      <c r="E22" s="25" t="str">
        <f>IF(OR(D22="",D22=0),"",D22/'6. Begrotingsoverzicht'!$C$24)</f>
        <v/>
      </c>
      <c r="F22" s="47" t="str">
        <f>IFERROR((D22/$D$37)*'6. Begrotingsoverzicht'!$C$40,"")</f>
        <v/>
      </c>
      <c r="G22" s="72"/>
      <c r="H22" s="6"/>
    </row>
    <row r="23" spans="1:8" ht="15" customHeight="1" x14ac:dyDescent="0.25">
      <c r="A23" s="8">
        <v>19</v>
      </c>
      <c r="B23" s="176"/>
      <c r="C23" s="70"/>
      <c r="D23" s="47" t="str">
        <f>IF(OR($B23="",$B23="&lt;Vul in&gt;"),"",(SUMIF('5. Kosten uitvoering project'!$E$6:$E$106,B23,'5. Kosten uitvoering project'!$P$6:$P$106)))</f>
        <v/>
      </c>
      <c r="E23" s="25" t="str">
        <f>IF(OR(D23="",D23=0),"",D23/'6. Begrotingsoverzicht'!$C$24)</f>
        <v/>
      </c>
      <c r="F23" s="47" t="str">
        <f>IFERROR((D23/$D$37)*'6. Begrotingsoverzicht'!$C$40,"")</f>
        <v/>
      </c>
      <c r="G23" s="72"/>
      <c r="H23" s="6"/>
    </row>
    <row r="24" spans="1:8" ht="15" customHeight="1" x14ac:dyDescent="0.25">
      <c r="A24" s="8">
        <v>20</v>
      </c>
      <c r="B24" s="176"/>
      <c r="C24" s="70"/>
      <c r="D24" s="47" t="str">
        <f>IF(OR($B24="",$B24="&lt;Vul in&gt;"),"",(SUMIF('5. Kosten uitvoering project'!$E$6:$E$106,B24,'5. Kosten uitvoering project'!$P$6:$P$106)))</f>
        <v/>
      </c>
      <c r="E24" s="25" t="str">
        <f>IF(OR(D24="",D24=0),"",D24/'6. Begrotingsoverzicht'!$C$24)</f>
        <v/>
      </c>
      <c r="F24" s="47" t="str">
        <f>IFERROR((D24/$D$37)*'6. Begrotingsoverzicht'!$C$40,"")</f>
        <v/>
      </c>
      <c r="G24" s="72"/>
      <c r="H24" s="6"/>
    </row>
    <row r="25" spans="1:8" ht="15" customHeight="1" x14ac:dyDescent="0.25">
      <c r="A25" s="8">
        <v>21</v>
      </c>
      <c r="B25" s="176"/>
      <c r="C25" s="70"/>
      <c r="D25" s="47" t="str">
        <f>IF(OR($B25="",$B25="&lt;Vul in&gt;"),"",(SUMIF('5. Kosten uitvoering project'!$E$6:$E$106,B25,'5. Kosten uitvoering project'!$P$6:$P$106)))</f>
        <v/>
      </c>
      <c r="E25" s="25" t="str">
        <f>IF(OR(D25="",D25=0),"",D25/'6. Begrotingsoverzicht'!$C$24)</f>
        <v/>
      </c>
      <c r="F25" s="47" t="str">
        <f>IFERROR((D25/$D$37)*'6. Begrotingsoverzicht'!$C$40,"")</f>
        <v/>
      </c>
      <c r="G25" s="72"/>
      <c r="H25" s="6"/>
    </row>
    <row r="26" spans="1:8" ht="15" customHeight="1" x14ac:dyDescent="0.25">
      <c r="A26" s="8">
        <v>22</v>
      </c>
      <c r="B26" s="176"/>
      <c r="C26" s="70"/>
      <c r="D26" s="47" t="str">
        <f>IF(OR($B26="",$B26="&lt;Vul in&gt;"),"",(SUMIF('5. Kosten uitvoering project'!$E$6:$E$106,B26,'5. Kosten uitvoering project'!$P$6:$P$106)))</f>
        <v/>
      </c>
      <c r="E26" s="25" t="str">
        <f>IF(OR(D26="",D26=0),"",D26/'6. Begrotingsoverzicht'!$C$24)</f>
        <v/>
      </c>
      <c r="F26" s="47" t="str">
        <f>IFERROR((D26/$D$37)*'6. Begrotingsoverzicht'!$C$40,"")</f>
        <v/>
      </c>
      <c r="G26" s="72"/>
      <c r="H26" s="6"/>
    </row>
    <row r="27" spans="1:8" ht="15" customHeight="1" x14ac:dyDescent="0.25">
      <c r="A27" s="8">
        <v>23</v>
      </c>
      <c r="B27" s="176"/>
      <c r="C27" s="70"/>
      <c r="D27" s="47" t="str">
        <f>IF(OR($B27="",$B27="&lt;Vul in&gt;"),"",(SUMIF('5. Kosten uitvoering project'!$E$6:$E$106,B27,'5. Kosten uitvoering project'!$P$6:$P$106)))</f>
        <v/>
      </c>
      <c r="E27" s="25" t="str">
        <f>IF(OR(D27="",D27=0),"",D27/'6. Begrotingsoverzicht'!$C$24)</f>
        <v/>
      </c>
      <c r="F27" s="47" t="str">
        <f>IFERROR((D27/$D$37)*'6. Begrotingsoverzicht'!$C$40,"")</f>
        <v/>
      </c>
      <c r="G27" s="72"/>
      <c r="H27" s="6"/>
    </row>
    <row r="28" spans="1:8" ht="15" customHeight="1" x14ac:dyDescent="0.25">
      <c r="A28" s="8">
        <v>24</v>
      </c>
      <c r="B28" s="176"/>
      <c r="C28" s="70"/>
      <c r="D28" s="47" t="str">
        <f>IF(OR($B28="",$B28="&lt;Vul in&gt;"),"",(SUMIF('5. Kosten uitvoering project'!$E$6:$E$106,B28,'5. Kosten uitvoering project'!$P$6:$P$106)))</f>
        <v/>
      </c>
      <c r="E28" s="25" t="str">
        <f>IF(OR(D28="",D28=0),"",D28/'6. Begrotingsoverzicht'!$C$24)</f>
        <v/>
      </c>
      <c r="F28" s="47" t="str">
        <f>IFERROR((D28/$D$37)*'6. Begrotingsoverzicht'!$C$40,"")</f>
        <v/>
      </c>
      <c r="G28" s="72"/>
      <c r="H28" s="6"/>
    </row>
    <row r="29" spans="1:8" ht="15" customHeight="1" x14ac:dyDescent="0.25">
      <c r="A29" s="8">
        <v>25</v>
      </c>
      <c r="B29" s="176"/>
      <c r="C29" s="70"/>
      <c r="D29" s="47" t="str">
        <f>IF(OR($B29="",$B29="&lt;Vul in&gt;"),"",(SUMIF('5. Kosten uitvoering project'!$E$6:$E$106,B29,'5. Kosten uitvoering project'!$P$6:$P$106)))</f>
        <v/>
      </c>
      <c r="E29" s="25" t="str">
        <f>IF(OR(D29="",D29=0),"",D29/'6. Begrotingsoverzicht'!$C$24)</f>
        <v/>
      </c>
      <c r="F29" s="47" t="str">
        <f>IFERROR((D29/$D$37)*'6. Begrotingsoverzicht'!$C$40,"")</f>
        <v/>
      </c>
      <c r="G29" s="72"/>
      <c r="H29" s="6"/>
    </row>
    <row r="30" spans="1:8" ht="15" customHeight="1" x14ac:dyDescent="0.25">
      <c r="A30" s="8">
        <v>26</v>
      </c>
      <c r="B30" s="176"/>
      <c r="C30" s="70"/>
      <c r="D30" s="47" t="str">
        <f>IF(OR($B30="",$B30="&lt;Vul in&gt;"),"",(SUMIF('5. Kosten uitvoering project'!$E$6:$E$106,B30,'5. Kosten uitvoering project'!$P$6:$P$106)))</f>
        <v/>
      </c>
      <c r="E30" s="25" t="str">
        <f>IF(OR(D30="",D30=0),"",D30/'6. Begrotingsoverzicht'!$C$24)</f>
        <v/>
      </c>
      <c r="F30" s="47" t="str">
        <f>IFERROR((D30/$D$37)*'6. Begrotingsoverzicht'!$C$40,"")</f>
        <v/>
      </c>
      <c r="G30" s="72"/>
      <c r="H30" s="6"/>
    </row>
    <row r="31" spans="1:8" ht="15" customHeight="1" x14ac:dyDescent="0.25">
      <c r="A31" s="8">
        <v>27</v>
      </c>
      <c r="B31" s="176"/>
      <c r="C31" s="70"/>
      <c r="D31" s="47" t="str">
        <f>IF(OR($B31="",$B31="&lt;Vul in&gt;"),"",(SUMIF('5. Kosten uitvoering project'!$E$6:$E$106,B31,'5. Kosten uitvoering project'!$P$6:$P$106)))</f>
        <v/>
      </c>
      <c r="E31" s="25" t="str">
        <f>IF(OR(D31="",D31=0),"",D31/'6. Begrotingsoverzicht'!$C$24)</f>
        <v/>
      </c>
      <c r="F31" s="47" t="str">
        <f>IFERROR((D31/$D$37)*'6. Begrotingsoverzicht'!$C$40,"")</f>
        <v/>
      </c>
      <c r="G31" s="72"/>
      <c r="H31" s="6"/>
    </row>
    <row r="32" spans="1:8" ht="15" customHeight="1" x14ac:dyDescent="0.25">
      <c r="A32" s="8">
        <v>28</v>
      </c>
      <c r="B32" s="176"/>
      <c r="C32" s="70"/>
      <c r="D32" s="47" t="str">
        <f>IF(OR($B32="",$B32="&lt;Vul in&gt;"),"",(SUMIF('5. Kosten uitvoering project'!$E$6:$E$106,B32,'5. Kosten uitvoering project'!$P$6:$P$106)))</f>
        <v/>
      </c>
      <c r="E32" s="25" t="str">
        <f>IF(OR(D32="",D32=0),"",D32/'6. Begrotingsoverzicht'!$C$24)</f>
        <v/>
      </c>
      <c r="F32" s="47" t="str">
        <f>IFERROR((D32/$D$37)*'6. Begrotingsoverzicht'!$C$40,"")</f>
        <v/>
      </c>
      <c r="G32" s="72"/>
      <c r="H32" s="6"/>
    </row>
    <row r="33" spans="1:8" ht="15" customHeight="1" x14ac:dyDescent="0.25">
      <c r="A33" s="8">
        <v>29</v>
      </c>
      <c r="B33" s="176"/>
      <c r="C33" s="70"/>
      <c r="D33" s="47" t="str">
        <f>IF(OR($B33="",$B33="&lt;Vul in&gt;"),"",(SUMIF('5. Kosten uitvoering project'!$E$6:$E$106,B33,'5. Kosten uitvoering project'!$P$6:$P$106)))</f>
        <v/>
      </c>
      <c r="E33" s="25" t="str">
        <f>IF(OR(D33="",D33=0),"",D33/'6. Begrotingsoverzicht'!$C$24)</f>
        <v/>
      </c>
      <c r="F33" s="47" t="str">
        <f>IFERROR((D33/$D$37)*'6. Begrotingsoverzicht'!$C$40,"")</f>
        <v/>
      </c>
      <c r="G33" s="72"/>
      <c r="H33" s="6"/>
    </row>
    <row r="34" spans="1:8" ht="15" customHeight="1" x14ac:dyDescent="0.25">
      <c r="A34" s="8">
        <v>30</v>
      </c>
      <c r="B34" s="176"/>
      <c r="C34" s="70"/>
      <c r="D34" s="47" t="str">
        <f>IF(OR($B34="",$B34="&lt;Vul in&gt;"),"",(SUMIF('5. Kosten uitvoering project'!$E$6:$E$106,B34,'5. Kosten uitvoering project'!$P$6:$P$106)))</f>
        <v/>
      </c>
      <c r="E34" s="25" t="str">
        <f>IF(OR(D34="",D34=0),"",D34/'6. Begrotingsoverzicht'!$C$24)</f>
        <v/>
      </c>
      <c r="F34" s="47" t="str">
        <f>IFERROR((D34/$D$37)*'6. Begrotingsoverzicht'!$C$40,"")</f>
        <v/>
      </c>
      <c r="G34" s="72"/>
      <c r="H34" s="6"/>
    </row>
    <row r="35" spans="1:8" ht="15" customHeight="1" x14ac:dyDescent="0.25">
      <c r="A35" s="99"/>
      <c r="B35" s="104" t="s">
        <v>64</v>
      </c>
      <c r="C35" s="105"/>
      <c r="D35" s="27">
        <f>SUM(D5:D34)</f>
        <v>0</v>
      </c>
      <c r="E35" s="30"/>
      <c r="F35" s="27"/>
      <c r="G35" s="27"/>
      <c r="H35" s="27"/>
    </row>
    <row r="36" spans="1:8" ht="15" customHeight="1" x14ac:dyDescent="0.25">
      <c r="A36" s="100"/>
      <c r="B36" s="104" t="s">
        <v>87</v>
      </c>
      <c r="C36" s="105"/>
      <c r="D36" s="27">
        <f>D37-D35</f>
        <v>0</v>
      </c>
      <c r="E36" s="30"/>
      <c r="F36" s="27"/>
      <c r="G36" s="27"/>
      <c r="H36" s="27"/>
    </row>
    <row r="37" spans="1:8" ht="15" customHeight="1" x14ac:dyDescent="0.25">
      <c r="A37" s="101"/>
      <c r="B37" s="104" t="s">
        <v>50</v>
      </c>
      <c r="C37" s="105"/>
      <c r="D37" s="27">
        <f>'6. Begrotingsoverzicht'!C24</f>
        <v>0</v>
      </c>
      <c r="E37" s="24"/>
      <c r="F37" s="24"/>
      <c r="G37" s="24"/>
      <c r="H37" s="24"/>
    </row>
    <row r="38" spans="1:8" ht="15" customHeight="1" x14ac:dyDescent="0.25">
      <c r="A38" s="101"/>
      <c r="B38" s="104"/>
      <c r="C38" s="105"/>
      <c r="D38" s="27"/>
      <c r="E38" s="24"/>
      <c r="F38" s="24"/>
      <c r="G38" s="24"/>
      <c r="H38" s="24"/>
    </row>
    <row r="39" spans="1:8" ht="15" customHeight="1" x14ac:dyDescent="0.25">
      <c r="A39" s="101"/>
      <c r="B39" s="104" t="s">
        <v>51</v>
      </c>
      <c r="C39" s="105"/>
      <c r="D39" s="27"/>
      <c r="E39" s="24"/>
      <c r="F39" s="24"/>
      <c r="G39" s="177">
        <f>SUM(G5:G34)</f>
        <v>0</v>
      </c>
      <c r="H39" s="27"/>
    </row>
    <row r="40" spans="1:8" ht="15" customHeight="1" x14ac:dyDescent="0.25">
      <c r="A40" s="101"/>
      <c r="B40" s="104" t="s">
        <v>88</v>
      </c>
      <c r="C40" s="105"/>
      <c r="D40" s="27"/>
      <c r="E40" s="24"/>
      <c r="F40" s="24"/>
      <c r="G40" s="27">
        <f>G41-G39</f>
        <v>0</v>
      </c>
      <c r="H40" s="27"/>
    </row>
    <row r="41" spans="1:8" ht="15" customHeight="1" x14ac:dyDescent="0.25">
      <c r="A41" s="101"/>
      <c r="B41" s="104" t="s">
        <v>20</v>
      </c>
      <c r="C41" s="105"/>
      <c r="D41" s="27"/>
      <c r="E41" s="24"/>
      <c r="F41" s="48">
        <f>'6. Begrotingsoverzicht'!C29</f>
        <v>0</v>
      </c>
      <c r="G41" s="27">
        <f>'6. Begrotingsoverzicht'!C40</f>
        <v>0</v>
      </c>
      <c r="H41" s="27"/>
    </row>
  </sheetData>
  <sheetProtection algorithmName="SHA-512" hashValue="E7ofCOKeRge7ZHwZwELRRcoJ5H+pLyzWtSNXqfh/A+MU/Omnah87Ri/Fiu83HE8ksYOCTGa+F876hC8oOmeQSQ==" saltValue="z/CpFFfknEYIVgfbBpHX/Q==" spinCount="100000" sheet="1" formatCells="0" formatColumns="0" formatRows="0"/>
  <phoneticPr fontId="3" type="noConversion"/>
  <conditionalFormatting sqref="B35:C36">
    <cfRule type="expression" dxfId="41" priority="9">
      <formula>#REF!&lt;&gt;#REF!</formula>
    </cfRule>
  </conditionalFormatting>
  <conditionalFormatting sqref="B39:C39 C40">
    <cfRule type="expression" dxfId="40" priority="10">
      <formula>#REF!&lt;&gt;#REF!</formula>
    </cfRule>
  </conditionalFormatting>
  <conditionalFormatting sqref="D39:D40 F39:F40">
    <cfRule type="expression" dxfId="39" priority="11">
      <formula>#REF!&lt;&gt;#REF!</formula>
    </cfRule>
  </conditionalFormatting>
  <conditionalFormatting sqref="D35 F35:F36">
    <cfRule type="expression" dxfId="38" priority="12">
      <formula>$D$35&lt;&gt;$D$37</formula>
    </cfRule>
  </conditionalFormatting>
  <conditionalFormatting sqref="G39:G40">
    <cfRule type="expression" dxfId="37" priority="5">
      <formula>$G$39&lt;&gt;$G$41</formula>
    </cfRule>
  </conditionalFormatting>
  <conditionalFormatting sqref="E39:E40">
    <cfRule type="expression" dxfId="36" priority="26">
      <formula>#REF!&lt;&gt;#REF!</formula>
    </cfRule>
  </conditionalFormatting>
  <conditionalFormatting sqref="B40">
    <cfRule type="expression" dxfId="35" priority="4">
      <formula>#REF!&lt;&gt;#REF!</formula>
    </cfRule>
  </conditionalFormatting>
  <conditionalFormatting sqref="D36">
    <cfRule type="expression" dxfId="34" priority="3">
      <formula>$D$35&lt;&gt;$D$37</formula>
    </cfRule>
  </conditionalFormatting>
  <conditionalFormatting sqref="H39:H40">
    <cfRule type="expression" dxfId="33" priority="2">
      <formula>$G$39&lt;&gt;$G$41</formula>
    </cfRule>
  </conditionalFormatting>
  <conditionalFormatting sqref="B5:B34">
    <cfRule type="cellIs" dxfId="32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>&amp;LVersie: maart 2024&amp;C&amp;A&amp;R&amp;P van &amp;N</oddFooter>
  </headerFooter>
  <colBreaks count="1" manualBreakCount="1">
    <brk id="5" min="1" max="4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72725-3B2A-4CBE-AAF2-15675778931C}">
  <sheetPr codeName="Blad3">
    <tabColor theme="4" tint="0.59999389629810485"/>
  </sheetPr>
  <dimension ref="A2:S55"/>
  <sheetViews>
    <sheetView showGridLines="0" topLeftCell="B1" zoomScale="90" zoomScaleNormal="90" workbookViewId="0">
      <pane xSplit="3" ySplit="5" topLeftCell="E6" activePane="bottomRight" state="frozen"/>
      <selection activeCell="B1" sqref="B1"/>
      <selection pane="topRight" activeCell="E1" sqref="E1"/>
      <selection pane="bottomLeft" activeCell="B6" sqref="B6"/>
      <selection pane="bottomRight" activeCell="F52" sqref="F52"/>
    </sheetView>
  </sheetViews>
  <sheetFormatPr defaultColWidth="9.140625" defaultRowHeight="15" customHeight="1" x14ac:dyDescent="0.2"/>
  <cols>
    <col min="1" max="1" width="12.85546875" style="110" hidden="1" customWidth="1"/>
    <col min="2" max="2" width="12.28515625" style="111" customWidth="1"/>
    <col min="3" max="3" width="15.5703125" style="111" customWidth="1"/>
    <col min="4" max="4" width="14.5703125" style="110" customWidth="1"/>
    <col min="5" max="5" width="29.7109375" style="110" customWidth="1"/>
    <col min="6" max="7" width="18.7109375" style="110" customWidth="1"/>
    <col min="8" max="8" width="18.7109375" style="112" customWidth="1"/>
    <col min="9" max="14" width="20.7109375" style="110" customWidth="1"/>
    <col min="15" max="15" width="25.7109375" style="110" hidden="1" customWidth="1"/>
    <col min="16" max="16" width="20.7109375" style="110" customWidth="1"/>
    <col min="17" max="17" width="20.140625" style="110" hidden="1" customWidth="1"/>
    <col min="18" max="19" width="0" style="110" hidden="1" customWidth="1"/>
    <col min="20" max="16384" width="9.140625" style="110"/>
  </cols>
  <sheetData>
    <row r="2" spans="1:19" s="91" customFormat="1" ht="15" customHeight="1" x14ac:dyDescent="0.25">
      <c r="A2" s="35"/>
      <c r="B2" s="35"/>
      <c r="C2" s="35"/>
      <c r="D2" s="24"/>
      <c r="E2" s="24" t="s">
        <v>80</v>
      </c>
      <c r="F2" s="24"/>
      <c r="G2" s="24"/>
      <c r="H2" s="49"/>
      <c r="I2" s="24"/>
      <c r="J2" s="24"/>
      <c r="K2" s="24"/>
      <c r="L2" s="24"/>
      <c r="M2" s="24"/>
      <c r="N2" s="24"/>
      <c r="O2" s="24"/>
      <c r="P2" s="24"/>
      <c r="Q2" s="24"/>
    </row>
    <row r="3" spans="1:19" s="91" customFormat="1" ht="15" customHeight="1" x14ac:dyDescent="0.25">
      <c r="A3" s="52"/>
      <c r="B3" s="52"/>
      <c r="C3" s="52"/>
      <c r="D3" s="50"/>
      <c r="E3" s="50" t="s">
        <v>25</v>
      </c>
      <c r="F3" s="98" t="str">
        <f>IF(OR('1. Aanvraag gegevens'!C8="",'1. Aanvraag gegevens'!C8=0),"Kies een berekeningsmethode op tabblad 'Begrotingsoverzicht'",'1. Aanvraag gegevens'!C8)</f>
        <v>Kies een berekeningsmethode op tabblad 'Begrotingsoverzicht'</v>
      </c>
      <c r="G3" s="50"/>
      <c r="H3" s="53"/>
      <c r="I3" s="54" t="str">
        <f>IF(F3="Vereenvoudigde kostenoptie voor arbeidskosten","--&gt;U heeft gekozen voor een forfait voor arbeidskosten. U hoeft daarom geen loonkosten op te geven.","")</f>
        <v/>
      </c>
      <c r="J3" s="50"/>
      <c r="K3" s="50"/>
      <c r="L3" s="50"/>
      <c r="M3" s="50"/>
      <c r="N3" s="50"/>
      <c r="O3" s="50"/>
      <c r="P3" s="50"/>
      <c r="Q3" s="50"/>
    </row>
    <row r="4" spans="1:19" s="96" customFormat="1" ht="60" x14ac:dyDescent="0.25">
      <c r="A4" s="31" t="s">
        <v>95</v>
      </c>
      <c r="B4" s="31" t="s">
        <v>46</v>
      </c>
      <c r="C4" s="31" t="s">
        <v>57</v>
      </c>
      <c r="D4" s="31" t="s">
        <v>55</v>
      </c>
      <c r="E4" s="31" t="s">
        <v>16</v>
      </c>
      <c r="F4" s="31" t="s">
        <v>177</v>
      </c>
      <c r="G4" s="31" t="s">
        <v>54</v>
      </c>
      <c r="H4" s="49" t="s">
        <v>43</v>
      </c>
      <c r="I4" s="31" t="s">
        <v>17</v>
      </c>
      <c r="J4" s="31" t="s">
        <v>18</v>
      </c>
      <c r="K4" s="31" t="s">
        <v>29</v>
      </c>
      <c r="L4" s="31" t="s">
        <v>28</v>
      </c>
      <c r="M4" s="31" t="s">
        <v>19</v>
      </c>
      <c r="N4" s="31" t="s">
        <v>58</v>
      </c>
      <c r="O4" s="31" t="s">
        <v>113</v>
      </c>
      <c r="P4" s="31" t="s">
        <v>85</v>
      </c>
      <c r="Q4" s="31" t="s">
        <v>112</v>
      </c>
      <c r="R4" s="96" t="s">
        <v>111</v>
      </c>
      <c r="S4" s="96" t="s">
        <v>99</v>
      </c>
    </row>
    <row r="5" spans="1:19" s="96" customFormat="1" x14ac:dyDescent="0.25">
      <c r="A5" s="36"/>
      <c r="B5" s="36"/>
      <c r="C5" s="36"/>
      <c r="D5" s="115"/>
      <c r="E5" s="31"/>
      <c r="F5" s="31"/>
      <c r="G5" s="31"/>
      <c r="H5" s="49"/>
      <c r="I5" s="31"/>
      <c r="J5" s="31"/>
      <c r="K5" s="31"/>
      <c r="L5" s="31"/>
      <c r="M5" s="31"/>
      <c r="N5" s="115"/>
      <c r="O5" s="115"/>
      <c r="P5" s="115"/>
      <c r="Q5" s="115"/>
    </row>
    <row r="6" spans="1:19" ht="15" customHeight="1" x14ac:dyDescent="0.25">
      <c r="A6" s="125" t="s">
        <v>99</v>
      </c>
      <c r="B6" s="37">
        <v>1</v>
      </c>
      <c r="C6" s="113" t="s">
        <v>56</v>
      </c>
      <c r="D6" s="116"/>
      <c r="E6" s="114"/>
      <c r="F6" s="66"/>
      <c r="G6" s="67"/>
      <c r="H6" s="68"/>
      <c r="I6" s="28">
        <f>IF(C6&lt;&gt;"Ja",SUM(G6*12,H6),"")</f>
        <v>0</v>
      </c>
      <c r="J6" s="28">
        <f>IF(C6&lt;&gt;"Ja",I6*1.442,"")</f>
        <v>0</v>
      </c>
      <c r="K6" s="29">
        <f>IF($F$3="Vereenvoudigde kostenoptie voor overige kosten",0,0.15)</f>
        <v>0.15</v>
      </c>
      <c r="L6" s="28">
        <f>IF(C6&lt;&gt;"Ja",J6*(1+K6),"")</f>
        <v>0</v>
      </c>
      <c r="M6" s="117">
        <f>IF(C6&lt;&gt; "Ja",1720*F6/40,"")</f>
        <v>0</v>
      </c>
      <c r="N6" s="118">
        <f>IFERROR(ROUND(L6/M6,2),0)</f>
        <v>0</v>
      </c>
      <c r="O6" s="118">
        <f>IF(A6="JA",(IFERROR(ROUND(L6/M6,2),0)),(0))</f>
        <v>0</v>
      </c>
      <c r="P6" s="119">
        <f>IF(C6="Ja",D6,0)</f>
        <v>0</v>
      </c>
      <c r="Q6" s="119">
        <f>IF(A6="JA",(IF(C6="Ja",D6,0)),(0))</f>
        <v>0</v>
      </c>
    </row>
    <row r="7" spans="1:19" ht="15" customHeight="1" x14ac:dyDescent="0.25">
      <c r="A7" s="125" t="s">
        <v>99</v>
      </c>
      <c r="B7" s="37">
        <f>B6+1</f>
        <v>2</v>
      </c>
      <c r="C7" s="113" t="s">
        <v>56</v>
      </c>
      <c r="D7" s="116"/>
      <c r="E7" s="114"/>
      <c r="F7" s="66"/>
      <c r="G7" s="67"/>
      <c r="H7" s="68"/>
      <c r="I7" s="28">
        <f t="shared" ref="I7:I55" si="0">IF(C7&lt;&gt;"Ja",SUM(G7*12,H7),"")</f>
        <v>0</v>
      </c>
      <c r="J7" s="28">
        <f t="shared" ref="J7:J55" si="1">IF(C7&lt;&gt;"Ja",I7*1.442,"")</f>
        <v>0</v>
      </c>
      <c r="K7" s="29">
        <f t="shared" ref="K7:K55" si="2">IF($F$3="Vereenvoudigde kostenoptie voor overige kosten",0,0.15)</f>
        <v>0.15</v>
      </c>
      <c r="L7" s="28">
        <f t="shared" ref="L7:L55" si="3">IF(C7&lt;&gt;"Ja",J7*(1+K7),"")</f>
        <v>0</v>
      </c>
      <c r="M7" s="117">
        <f t="shared" ref="M7:M55" si="4">IF(C7&lt;&gt; "Ja",1720*F7/40,"")</f>
        <v>0</v>
      </c>
      <c r="N7" s="118">
        <f t="shared" ref="N7:N55" si="5">IFERROR(ROUND(L7/M7,2),0)</f>
        <v>0</v>
      </c>
      <c r="O7" s="118">
        <f t="shared" ref="O7:O55" si="6">IF(A7="JA",(IFERROR(ROUND(L7/M7,2),0)),(0))</f>
        <v>0</v>
      </c>
      <c r="P7" s="119">
        <f t="shared" ref="P7:P55" si="7">IF(C7="Ja",D7,0)</f>
        <v>0</v>
      </c>
      <c r="Q7" s="119">
        <f t="shared" ref="Q7:Q55" si="8">IF(A7="JA",(IF(C7="Ja",D7,0)),(0))</f>
        <v>0</v>
      </c>
    </row>
    <row r="8" spans="1:19" ht="15" customHeight="1" x14ac:dyDescent="0.25">
      <c r="A8" s="125" t="s">
        <v>99</v>
      </c>
      <c r="B8" s="37">
        <f t="shared" ref="B8:B51" si="9">B7+1</f>
        <v>3</v>
      </c>
      <c r="C8" s="113" t="s">
        <v>56</v>
      </c>
      <c r="D8" s="116"/>
      <c r="E8" s="114"/>
      <c r="F8" s="66"/>
      <c r="G8" s="67"/>
      <c r="H8" s="68"/>
      <c r="I8" s="28">
        <f t="shared" si="0"/>
        <v>0</v>
      </c>
      <c r="J8" s="28">
        <f t="shared" si="1"/>
        <v>0</v>
      </c>
      <c r="K8" s="29">
        <f t="shared" si="2"/>
        <v>0.15</v>
      </c>
      <c r="L8" s="28">
        <f t="shared" si="3"/>
        <v>0</v>
      </c>
      <c r="M8" s="117">
        <f t="shared" si="4"/>
        <v>0</v>
      </c>
      <c r="N8" s="118">
        <f t="shared" si="5"/>
        <v>0</v>
      </c>
      <c r="O8" s="118">
        <f t="shared" si="6"/>
        <v>0</v>
      </c>
      <c r="P8" s="119">
        <f t="shared" si="7"/>
        <v>0</v>
      </c>
      <c r="Q8" s="119">
        <f t="shared" si="8"/>
        <v>0</v>
      </c>
    </row>
    <row r="9" spans="1:19" ht="15" customHeight="1" x14ac:dyDescent="0.25">
      <c r="A9" s="125" t="s">
        <v>99</v>
      </c>
      <c r="B9" s="37">
        <f t="shared" si="9"/>
        <v>4</v>
      </c>
      <c r="C9" s="113" t="s">
        <v>56</v>
      </c>
      <c r="D9" s="116"/>
      <c r="E9" s="114"/>
      <c r="F9" s="66"/>
      <c r="G9" s="67"/>
      <c r="H9" s="68"/>
      <c r="I9" s="28">
        <f t="shared" si="0"/>
        <v>0</v>
      </c>
      <c r="J9" s="28">
        <f t="shared" si="1"/>
        <v>0</v>
      </c>
      <c r="K9" s="29">
        <f t="shared" si="2"/>
        <v>0.15</v>
      </c>
      <c r="L9" s="28">
        <f t="shared" si="3"/>
        <v>0</v>
      </c>
      <c r="M9" s="117">
        <f t="shared" si="4"/>
        <v>0</v>
      </c>
      <c r="N9" s="118">
        <f t="shared" si="5"/>
        <v>0</v>
      </c>
      <c r="O9" s="118">
        <f t="shared" si="6"/>
        <v>0</v>
      </c>
      <c r="P9" s="119">
        <f t="shared" si="7"/>
        <v>0</v>
      </c>
      <c r="Q9" s="119">
        <f t="shared" si="8"/>
        <v>0</v>
      </c>
    </row>
    <row r="10" spans="1:19" ht="15" customHeight="1" x14ac:dyDescent="0.25">
      <c r="A10" s="125" t="s">
        <v>99</v>
      </c>
      <c r="B10" s="37">
        <f t="shared" si="9"/>
        <v>5</v>
      </c>
      <c r="C10" s="113" t="s">
        <v>56</v>
      </c>
      <c r="D10" s="116"/>
      <c r="E10" s="114"/>
      <c r="F10" s="66"/>
      <c r="G10" s="67"/>
      <c r="H10" s="68"/>
      <c r="I10" s="28">
        <f t="shared" si="0"/>
        <v>0</v>
      </c>
      <c r="J10" s="28">
        <f t="shared" si="1"/>
        <v>0</v>
      </c>
      <c r="K10" s="29">
        <f t="shared" si="2"/>
        <v>0.15</v>
      </c>
      <c r="L10" s="28">
        <f t="shared" si="3"/>
        <v>0</v>
      </c>
      <c r="M10" s="117">
        <f t="shared" si="4"/>
        <v>0</v>
      </c>
      <c r="N10" s="118">
        <f t="shared" si="5"/>
        <v>0</v>
      </c>
      <c r="O10" s="118">
        <f t="shared" si="6"/>
        <v>0</v>
      </c>
      <c r="P10" s="119">
        <f t="shared" si="7"/>
        <v>0</v>
      </c>
      <c r="Q10" s="119">
        <f t="shared" si="8"/>
        <v>0</v>
      </c>
    </row>
    <row r="11" spans="1:19" ht="15" customHeight="1" x14ac:dyDescent="0.25">
      <c r="A11" s="125" t="s">
        <v>99</v>
      </c>
      <c r="B11" s="37">
        <f t="shared" si="9"/>
        <v>6</v>
      </c>
      <c r="C11" s="113" t="s">
        <v>56</v>
      </c>
      <c r="D11" s="116"/>
      <c r="E11" s="114"/>
      <c r="F11" s="66"/>
      <c r="G11" s="67"/>
      <c r="H11" s="68"/>
      <c r="I11" s="28">
        <f t="shared" si="0"/>
        <v>0</v>
      </c>
      <c r="J11" s="28">
        <f t="shared" si="1"/>
        <v>0</v>
      </c>
      <c r="K11" s="29">
        <f t="shared" si="2"/>
        <v>0.15</v>
      </c>
      <c r="L11" s="28">
        <f t="shared" si="3"/>
        <v>0</v>
      </c>
      <c r="M11" s="117">
        <f t="shared" si="4"/>
        <v>0</v>
      </c>
      <c r="N11" s="118">
        <f t="shared" si="5"/>
        <v>0</v>
      </c>
      <c r="O11" s="118">
        <f t="shared" si="6"/>
        <v>0</v>
      </c>
      <c r="P11" s="119">
        <f t="shared" si="7"/>
        <v>0</v>
      </c>
      <c r="Q11" s="119">
        <f t="shared" si="8"/>
        <v>0</v>
      </c>
    </row>
    <row r="12" spans="1:19" ht="15" customHeight="1" x14ac:dyDescent="0.25">
      <c r="A12" s="125" t="s">
        <v>99</v>
      </c>
      <c r="B12" s="37">
        <f t="shared" si="9"/>
        <v>7</v>
      </c>
      <c r="C12" s="113" t="s">
        <v>56</v>
      </c>
      <c r="D12" s="116"/>
      <c r="E12" s="114"/>
      <c r="F12" s="66"/>
      <c r="G12" s="67"/>
      <c r="H12" s="68"/>
      <c r="I12" s="28">
        <f t="shared" si="0"/>
        <v>0</v>
      </c>
      <c r="J12" s="28">
        <f t="shared" si="1"/>
        <v>0</v>
      </c>
      <c r="K12" s="29">
        <f t="shared" si="2"/>
        <v>0.15</v>
      </c>
      <c r="L12" s="28">
        <f t="shared" si="3"/>
        <v>0</v>
      </c>
      <c r="M12" s="117">
        <f t="shared" si="4"/>
        <v>0</v>
      </c>
      <c r="N12" s="118">
        <f t="shared" si="5"/>
        <v>0</v>
      </c>
      <c r="O12" s="118">
        <f t="shared" si="6"/>
        <v>0</v>
      </c>
      <c r="P12" s="119">
        <f t="shared" si="7"/>
        <v>0</v>
      </c>
      <c r="Q12" s="119">
        <f t="shared" si="8"/>
        <v>0</v>
      </c>
    </row>
    <row r="13" spans="1:19" ht="15" customHeight="1" x14ac:dyDescent="0.25">
      <c r="A13" s="125" t="s">
        <v>99</v>
      </c>
      <c r="B13" s="37">
        <f t="shared" si="9"/>
        <v>8</v>
      </c>
      <c r="C13" s="113" t="s">
        <v>56</v>
      </c>
      <c r="D13" s="116"/>
      <c r="E13" s="114"/>
      <c r="F13" s="66"/>
      <c r="G13" s="67"/>
      <c r="H13" s="68"/>
      <c r="I13" s="28">
        <f t="shared" si="0"/>
        <v>0</v>
      </c>
      <c r="J13" s="28">
        <f t="shared" si="1"/>
        <v>0</v>
      </c>
      <c r="K13" s="29">
        <f t="shared" si="2"/>
        <v>0.15</v>
      </c>
      <c r="L13" s="28">
        <f t="shared" si="3"/>
        <v>0</v>
      </c>
      <c r="M13" s="117">
        <f t="shared" si="4"/>
        <v>0</v>
      </c>
      <c r="N13" s="118">
        <f t="shared" si="5"/>
        <v>0</v>
      </c>
      <c r="O13" s="118">
        <f t="shared" si="6"/>
        <v>0</v>
      </c>
      <c r="P13" s="119">
        <f t="shared" si="7"/>
        <v>0</v>
      </c>
      <c r="Q13" s="119">
        <f t="shared" si="8"/>
        <v>0</v>
      </c>
    </row>
    <row r="14" spans="1:19" ht="15" customHeight="1" x14ac:dyDescent="0.25">
      <c r="A14" s="125" t="s">
        <v>99</v>
      </c>
      <c r="B14" s="37">
        <f t="shared" si="9"/>
        <v>9</v>
      </c>
      <c r="C14" s="113" t="s">
        <v>56</v>
      </c>
      <c r="D14" s="116"/>
      <c r="E14" s="114"/>
      <c r="F14" s="66"/>
      <c r="G14" s="67"/>
      <c r="H14" s="68"/>
      <c r="I14" s="28">
        <f t="shared" si="0"/>
        <v>0</v>
      </c>
      <c r="J14" s="28">
        <f t="shared" si="1"/>
        <v>0</v>
      </c>
      <c r="K14" s="29">
        <f t="shared" si="2"/>
        <v>0.15</v>
      </c>
      <c r="L14" s="28">
        <f t="shared" si="3"/>
        <v>0</v>
      </c>
      <c r="M14" s="117">
        <f t="shared" si="4"/>
        <v>0</v>
      </c>
      <c r="N14" s="118">
        <f t="shared" si="5"/>
        <v>0</v>
      </c>
      <c r="O14" s="118">
        <f t="shared" si="6"/>
        <v>0</v>
      </c>
      <c r="P14" s="119">
        <f t="shared" si="7"/>
        <v>0</v>
      </c>
      <c r="Q14" s="119">
        <f t="shared" si="8"/>
        <v>0</v>
      </c>
    </row>
    <row r="15" spans="1:19" ht="15" customHeight="1" x14ac:dyDescent="0.25">
      <c r="A15" s="125" t="s">
        <v>99</v>
      </c>
      <c r="B15" s="37">
        <f t="shared" si="9"/>
        <v>10</v>
      </c>
      <c r="C15" s="113" t="s">
        <v>56</v>
      </c>
      <c r="D15" s="116"/>
      <c r="E15" s="114"/>
      <c r="F15" s="66"/>
      <c r="G15" s="67"/>
      <c r="H15" s="68"/>
      <c r="I15" s="28">
        <f t="shared" si="0"/>
        <v>0</v>
      </c>
      <c r="J15" s="28">
        <f t="shared" si="1"/>
        <v>0</v>
      </c>
      <c r="K15" s="29">
        <f t="shared" si="2"/>
        <v>0.15</v>
      </c>
      <c r="L15" s="28">
        <f t="shared" si="3"/>
        <v>0</v>
      </c>
      <c r="M15" s="117">
        <f t="shared" si="4"/>
        <v>0</v>
      </c>
      <c r="N15" s="118">
        <f t="shared" si="5"/>
        <v>0</v>
      </c>
      <c r="O15" s="118">
        <f t="shared" si="6"/>
        <v>0</v>
      </c>
      <c r="P15" s="119">
        <f t="shared" si="7"/>
        <v>0</v>
      </c>
      <c r="Q15" s="119">
        <f t="shared" si="8"/>
        <v>0</v>
      </c>
    </row>
    <row r="16" spans="1:19" ht="15" customHeight="1" x14ac:dyDescent="0.25">
      <c r="A16" s="125" t="s">
        <v>99</v>
      </c>
      <c r="B16" s="37">
        <f t="shared" si="9"/>
        <v>11</v>
      </c>
      <c r="C16" s="113" t="s">
        <v>56</v>
      </c>
      <c r="D16" s="116"/>
      <c r="E16" s="114"/>
      <c r="F16" s="66"/>
      <c r="G16" s="67"/>
      <c r="H16" s="68"/>
      <c r="I16" s="28">
        <f t="shared" si="0"/>
        <v>0</v>
      </c>
      <c r="J16" s="28">
        <f t="shared" si="1"/>
        <v>0</v>
      </c>
      <c r="K16" s="29">
        <f t="shared" si="2"/>
        <v>0.15</v>
      </c>
      <c r="L16" s="28">
        <f t="shared" si="3"/>
        <v>0</v>
      </c>
      <c r="M16" s="117">
        <f t="shared" si="4"/>
        <v>0</v>
      </c>
      <c r="N16" s="118">
        <f t="shared" si="5"/>
        <v>0</v>
      </c>
      <c r="O16" s="118">
        <f t="shared" si="6"/>
        <v>0</v>
      </c>
      <c r="P16" s="119">
        <f t="shared" si="7"/>
        <v>0</v>
      </c>
      <c r="Q16" s="119">
        <f t="shared" si="8"/>
        <v>0</v>
      </c>
    </row>
    <row r="17" spans="1:17" ht="15" customHeight="1" x14ac:dyDescent="0.25">
      <c r="A17" s="125" t="s">
        <v>99</v>
      </c>
      <c r="B17" s="37">
        <f t="shared" si="9"/>
        <v>12</v>
      </c>
      <c r="C17" s="113" t="s">
        <v>56</v>
      </c>
      <c r="D17" s="116"/>
      <c r="E17" s="114"/>
      <c r="F17" s="66"/>
      <c r="G17" s="67"/>
      <c r="H17" s="68"/>
      <c r="I17" s="28">
        <f t="shared" si="0"/>
        <v>0</v>
      </c>
      <c r="J17" s="28">
        <f t="shared" si="1"/>
        <v>0</v>
      </c>
      <c r="K17" s="29">
        <f t="shared" si="2"/>
        <v>0.15</v>
      </c>
      <c r="L17" s="28">
        <f t="shared" si="3"/>
        <v>0</v>
      </c>
      <c r="M17" s="117">
        <f t="shared" si="4"/>
        <v>0</v>
      </c>
      <c r="N17" s="118">
        <f t="shared" si="5"/>
        <v>0</v>
      </c>
      <c r="O17" s="118">
        <f t="shared" si="6"/>
        <v>0</v>
      </c>
      <c r="P17" s="119">
        <f t="shared" si="7"/>
        <v>0</v>
      </c>
      <c r="Q17" s="119">
        <f t="shared" si="8"/>
        <v>0</v>
      </c>
    </row>
    <row r="18" spans="1:17" ht="15" customHeight="1" x14ac:dyDescent="0.25">
      <c r="A18" s="125" t="s">
        <v>99</v>
      </c>
      <c r="B18" s="37">
        <f t="shared" si="9"/>
        <v>13</v>
      </c>
      <c r="C18" s="113" t="s">
        <v>56</v>
      </c>
      <c r="D18" s="116"/>
      <c r="E18" s="114"/>
      <c r="F18" s="66"/>
      <c r="G18" s="67"/>
      <c r="H18" s="68"/>
      <c r="I18" s="28">
        <f t="shared" si="0"/>
        <v>0</v>
      </c>
      <c r="J18" s="28">
        <f t="shared" si="1"/>
        <v>0</v>
      </c>
      <c r="K18" s="29">
        <f t="shared" si="2"/>
        <v>0.15</v>
      </c>
      <c r="L18" s="28">
        <f t="shared" si="3"/>
        <v>0</v>
      </c>
      <c r="M18" s="117">
        <f t="shared" si="4"/>
        <v>0</v>
      </c>
      <c r="N18" s="118">
        <f t="shared" si="5"/>
        <v>0</v>
      </c>
      <c r="O18" s="118">
        <f t="shared" si="6"/>
        <v>0</v>
      </c>
      <c r="P18" s="119">
        <f t="shared" si="7"/>
        <v>0</v>
      </c>
      <c r="Q18" s="119">
        <f t="shared" si="8"/>
        <v>0</v>
      </c>
    </row>
    <row r="19" spans="1:17" ht="15" customHeight="1" x14ac:dyDescent="0.25">
      <c r="A19" s="125" t="s">
        <v>99</v>
      </c>
      <c r="B19" s="37">
        <f t="shared" si="9"/>
        <v>14</v>
      </c>
      <c r="C19" s="113" t="s">
        <v>56</v>
      </c>
      <c r="D19" s="116"/>
      <c r="E19" s="114"/>
      <c r="F19" s="66"/>
      <c r="G19" s="67"/>
      <c r="H19" s="68"/>
      <c r="I19" s="28">
        <f t="shared" si="0"/>
        <v>0</v>
      </c>
      <c r="J19" s="28">
        <f t="shared" si="1"/>
        <v>0</v>
      </c>
      <c r="K19" s="29">
        <f t="shared" si="2"/>
        <v>0.15</v>
      </c>
      <c r="L19" s="28">
        <f t="shared" si="3"/>
        <v>0</v>
      </c>
      <c r="M19" s="117">
        <f t="shared" si="4"/>
        <v>0</v>
      </c>
      <c r="N19" s="118">
        <f t="shared" si="5"/>
        <v>0</v>
      </c>
      <c r="O19" s="118">
        <f t="shared" si="6"/>
        <v>0</v>
      </c>
      <c r="P19" s="119">
        <f t="shared" si="7"/>
        <v>0</v>
      </c>
      <c r="Q19" s="119">
        <f t="shared" si="8"/>
        <v>0</v>
      </c>
    </row>
    <row r="20" spans="1:17" ht="15" customHeight="1" x14ac:dyDescent="0.25">
      <c r="A20" s="125" t="s">
        <v>99</v>
      </c>
      <c r="B20" s="37">
        <f t="shared" si="9"/>
        <v>15</v>
      </c>
      <c r="C20" s="113" t="s">
        <v>56</v>
      </c>
      <c r="D20" s="116"/>
      <c r="E20" s="114"/>
      <c r="F20" s="66"/>
      <c r="G20" s="67"/>
      <c r="H20" s="68"/>
      <c r="I20" s="28">
        <f t="shared" si="0"/>
        <v>0</v>
      </c>
      <c r="J20" s="28">
        <f t="shared" si="1"/>
        <v>0</v>
      </c>
      <c r="K20" s="29">
        <f t="shared" si="2"/>
        <v>0.15</v>
      </c>
      <c r="L20" s="28">
        <f t="shared" si="3"/>
        <v>0</v>
      </c>
      <c r="M20" s="117">
        <f t="shared" si="4"/>
        <v>0</v>
      </c>
      <c r="N20" s="118">
        <f t="shared" si="5"/>
        <v>0</v>
      </c>
      <c r="O20" s="118">
        <f t="shared" si="6"/>
        <v>0</v>
      </c>
      <c r="P20" s="119">
        <f t="shared" si="7"/>
        <v>0</v>
      </c>
      <c r="Q20" s="119">
        <f t="shared" si="8"/>
        <v>0</v>
      </c>
    </row>
    <row r="21" spans="1:17" ht="15" customHeight="1" x14ac:dyDescent="0.25">
      <c r="A21" s="125" t="s">
        <v>99</v>
      </c>
      <c r="B21" s="37">
        <f t="shared" si="9"/>
        <v>16</v>
      </c>
      <c r="C21" s="113" t="s">
        <v>56</v>
      </c>
      <c r="D21" s="116"/>
      <c r="E21" s="114"/>
      <c r="F21" s="66"/>
      <c r="G21" s="67"/>
      <c r="H21" s="68"/>
      <c r="I21" s="28">
        <f t="shared" si="0"/>
        <v>0</v>
      </c>
      <c r="J21" s="28">
        <f t="shared" si="1"/>
        <v>0</v>
      </c>
      <c r="K21" s="29">
        <f t="shared" si="2"/>
        <v>0.15</v>
      </c>
      <c r="L21" s="28">
        <f t="shared" si="3"/>
        <v>0</v>
      </c>
      <c r="M21" s="117">
        <f t="shared" si="4"/>
        <v>0</v>
      </c>
      <c r="N21" s="118">
        <f t="shared" si="5"/>
        <v>0</v>
      </c>
      <c r="O21" s="118">
        <f t="shared" si="6"/>
        <v>0</v>
      </c>
      <c r="P21" s="119">
        <f t="shared" si="7"/>
        <v>0</v>
      </c>
      <c r="Q21" s="119">
        <f t="shared" si="8"/>
        <v>0</v>
      </c>
    </row>
    <row r="22" spans="1:17" ht="15" customHeight="1" x14ac:dyDescent="0.25">
      <c r="A22" s="125" t="s">
        <v>99</v>
      </c>
      <c r="B22" s="37">
        <f t="shared" si="9"/>
        <v>17</v>
      </c>
      <c r="C22" s="113" t="s">
        <v>56</v>
      </c>
      <c r="D22" s="116"/>
      <c r="E22" s="114"/>
      <c r="F22" s="66"/>
      <c r="G22" s="67"/>
      <c r="H22" s="68"/>
      <c r="I22" s="28">
        <f t="shared" si="0"/>
        <v>0</v>
      </c>
      <c r="J22" s="28">
        <f t="shared" si="1"/>
        <v>0</v>
      </c>
      <c r="K22" s="29">
        <f t="shared" si="2"/>
        <v>0.15</v>
      </c>
      <c r="L22" s="28">
        <f t="shared" si="3"/>
        <v>0</v>
      </c>
      <c r="M22" s="117">
        <f t="shared" si="4"/>
        <v>0</v>
      </c>
      <c r="N22" s="118">
        <f t="shared" si="5"/>
        <v>0</v>
      </c>
      <c r="O22" s="118">
        <f t="shared" si="6"/>
        <v>0</v>
      </c>
      <c r="P22" s="119">
        <f t="shared" si="7"/>
        <v>0</v>
      </c>
      <c r="Q22" s="119">
        <f t="shared" si="8"/>
        <v>0</v>
      </c>
    </row>
    <row r="23" spans="1:17" ht="15" customHeight="1" x14ac:dyDescent="0.25">
      <c r="A23" s="125" t="s">
        <v>99</v>
      </c>
      <c r="B23" s="37">
        <f t="shared" si="9"/>
        <v>18</v>
      </c>
      <c r="C23" s="113" t="s">
        <v>56</v>
      </c>
      <c r="D23" s="116"/>
      <c r="E23" s="114"/>
      <c r="F23" s="66"/>
      <c r="G23" s="67"/>
      <c r="H23" s="68"/>
      <c r="I23" s="28">
        <f t="shared" si="0"/>
        <v>0</v>
      </c>
      <c r="J23" s="28">
        <f t="shared" si="1"/>
        <v>0</v>
      </c>
      <c r="K23" s="29">
        <f t="shared" si="2"/>
        <v>0.15</v>
      </c>
      <c r="L23" s="28">
        <f t="shared" si="3"/>
        <v>0</v>
      </c>
      <c r="M23" s="117">
        <f t="shared" si="4"/>
        <v>0</v>
      </c>
      <c r="N23" s="118">
        <f t="shared" si="5"/>
        <v>0</v>
      </c>
      <c r="O23" s="118">
        <f t="shared" si="6"/>
        <v>0</v>
      </c>
      <c r="P23" s="119">
        <f t="shared" si="7"/>
        <v>0</v>
      </c>
      <c r="Q23" s="119">
        <f t="shared" si="8"/>
        <v>0</v>
      </c>
    </row>
    <row r="24" spans="1:17" ht="15" customHeight="1" x14ac:dyDescent="0.25">
      <c r="A24" s="125" t="s">
        <v>99</v>
      </c>
      <c r="B24" s="37">
        <f t="shared" si="9"/>
        <v>19</v>
      </c>
      <c r="C24" s="113" t="s">
        <v>56</v>
      </c>
      <c r="D24" s="116"/>
      <c r="E24" s="114"/>
      <c r="F24" s="66"/>
      <c r="G24" s="67"/>
      <c r="H24" s="68"/>
      <c r="I24" s="28">
        <f t="shared" si="0"/>
        <v>0</v>
      </c>
      <c r="J24" s="28">
        <f t="shared" si="1"/>
        <v>0</v>
      </c>
      <c r="K24" s="29">
        <f t="shared" si="2"/>
        <v>0.15</v>
      </c>
      <c r="L24" s="28">
        <f t="shared" si="3"/>
        <v>0</v>
      </c>
      <c r="M24" s="117">
        <f t="shared" si="4"/>
        <v>0</v>
      </c>
      <c r="N24" s="118">
        <f t="shared" si="5"/>
        <v>0</v>
      </c>
      <c r="O24" s="118">
        <f t="shared" si="6"/>
        <v>0</v>
      </c>
      <c r="P24" s="119">
        <f t="shared" si="7"/>
        <v>0</v>
      </c>
      <c r="Q24" s="119">
        <f t="shared" si="8"/>
        <v>0</v>
      </c>
    </row>
    <row r="25" spans="1:17" ht="15" customHeight="1" x14ac:dyDescent="0.25">
      <c r="A25" s="125" t="s">
        <v>99</v>
      </c>
      <c r="B25" s="37">
        <f t="shared" si="9"/>
        <v>20</v>
      </c>
      <c r="C25" s="113" t="s">
        <v>56</v>
      </c>
      <c r="D25" s="116"/>
      <c r="E25" s="114"/>
      <c r="F25" s="66"/>
      <c r="G25" s="67"/>
      <c r="H25" s="68"/>
      <c r="I25" s="28">
        <f t="shared" si="0"/>
        <v>0</v>
      </c>
      <c r="J25" s="28">
        <f t="shared" si="1"/>
        <v>0</v>
      </c>
      <c r="K25" s="29">
        <f t="shared" si="2"/>
        <v>0.15</v>
      </c>
      <c r="L25" s="28">
        <f t="shared" si="3"/>
        <v>0</v>
      </c>
      <c r="M25" s="117">
        <f t="shared" si="4"/>
        <v>0</v>
      </c>
      <c r="N25" s="118">
        <f t="shared" si="5"/>
        <v>0</v>
      </c>
      <c r="O25" s="118">
        <f t="shared" si="6"/>
        <v>0</v>
      </c>
      <c r="P25" s="119">
        <f t="shared" si="7"/>
        <v>0</v>
      </c>
      <c r="Q25" s="119">
        <f t="shared" si="8"/>
        <v>0</v>
      </c>
    </row>
    <row r="26" spans="1:17" ht="15" customHeight="1" x14ac:dyDescent="0.25">
      <c r="A26" s="125" t="s">
        <v>99</v>
      </c>
      <c r="B26" s="37">
        <f t="shared" si="9"/>
        <v>21</v>
      </c>
      <c r="C26" s="113" t="s">
        <v>56</v>
      </c>
      <c r="D26" s="116"/>
      <c r="E26" s="114"/>
      <c r="F26" s="66"/>
      <c r="G26" s="67"/>
      <c r="H26" s="68"/>
      <c r="I26" s="28">
        <f t="shared" si="0"/>
        <v>0</v>
      </c>
      <c r="J26" s="28">
        <f t="shared" si="1"/>
        <v>0</v>
      </c>
      <c r="K26" s="29">
        <f t="shared" si="2"/>
        <v>0.15</v>
      </c>
      <c r="L26" s="28">
        <f t="shared" si="3"/>
        <v>0</v>
      </c>
      <c r="M26" s="117">
        <f t="shared" si="4"/>
        <v>0</v>
      </c>
      <c r="N26" s="118">
        <f t="shared" si="5"/>
        <v>0</v>
      </c>
      <c r="O26" s="118">
        <f t="shared" si="6"/>
        <v>0</v>
      </c>
      <c r="P26" s="119">
        <f t="shared" si="7"/>
        <v>0</v>
      </c>
      <c r="Q26" s="119">
        <f t="shared" si="8"/>
        <v>0</v>
      </c>
    </row>
    <row r="27" spans="1:17" ht="15" customHeight="1" x14ac:dyDescent="0.25">
      <c r="A27" s="125" t="s">
        <v>99</v>
      </c>
      <c r="B27" s="37">
        <f t="shared" si="9"/>
        <v>22</v>
      </c>
      <c r="C27" s="113" t="s">
        <v>56</v>
      </c>
      <c r="D27" s="116"/>
      <c r="E27" s="114"/>
      <c r="F27" s="66"/>
      <c r="G27" s="67"/>
      <c r="H27" s="68"/>
      <c r="I27" s="28">
        <f t="shared" si="0"/>
        <v>0</v>
      </c>
      <c r="J27" s="28">
        <f t="shared" si="1"/>
        <v>0</v>
      </c>
      <c r="K27" s="29">
        <f t="shared" si="2"/>
        <v>0.15</v>
      </c>
      <c r="L27" s="28">
        <f t="shared" si="3"/>
        <v>0</v>
      </c>
      <c r="M27" s="117">
        <f t="shared" si="4"/>
        <v>0</v>
      </c>
      <c r="N27" s="118">
        <f t="shared" si="5"/>
        <v>0</v>
      </c>
      <c r="O27" s="118">
        <f t="shared" si="6"/>
        <v>0</v>
      </c>
      <c r="P27" s="119">
        <f t="shared" si="7"/>
        <v>0</v>
      </c>
      <c r="Q27" s="119">
        <f t="shared" si="8"/>
        <v>0</v>
      </c>
    </row>
    <row r="28" spans="1:17" ht="15" customHeight="1" x14ac:dyDescent="0.25">
      <c r="A28" s="125" t="s">
        <v>99</v>
      </c>
      <c r="B28" s="37">
        <f t="shared" si="9"/>
        <v>23</v>
      </c>
      <c r="C28" s="113" t="s">
        <v>56</v>
      </c>
      <c r="D28" s="116"/>
      <c r="E28" s="114"/>
      <c r="F28" s="66"/>
      <c r="G28" s="67"/>
      <c r="H28" s="68"/>
      <c r="I28" s="28">
        <f t="shared" si="0"/>
        <v>0</v>
      </c>
      <c r="J28" s="28">
        <f t="shared" si="1"/>
        <v>0</v>
      </c>
      <c r="K28" s="29">
        <f t="shared" si="2"/>
        <v>0.15</v>
      </c>
      <c r="L28" s="28">
        <f t="shared" si="3"/>
        <v>0</v>
      </c>
      <c r="M28" s="117">
        <f t="shared" si="4"/>
        <v>0</v>
      </c>
      <c r="N28" s="118">
        <f t="shared" si="5"/>
        <v>0</v>
      </c>
      <c r="O28" s="118">
        <f t="shared" si="6"/>
        <v>0</v>
      </c>
      <c r="P28" s="119">
        <f t="shared" si="7"/>
        <v>0</v>
      </c>
      <c r="Q28" s="119">
        <f t="shared" si="8"/>
        <v>0</v>
      </c>
    </row>
    <row r="29" spans="1:17" ht="15" customHeight="1" x14ac:dyDescent="0.25">
      <c r="A29" s="125" t="s">
        <v>99</v>
      </c>
      <c r="B29" s="37">
        <f t="shared" si="9"/>
        <v>24</v>
      </c>
      <c r="C29" s="113" t="s">
        <v>56</v>
      </c>
      <c r="D29" s="116"/>
      <c r="E29" s="114"/>
      <c r="F29" s="66"/>
      <c r="G29" s="67"/>
      <c r="H29" s="68"/>
      <c r="I29" s="28">
        <f t="shared" si="0"/>
        <v>0</v>
      </c>
      <c r="J29" s="28">
        <f t="shared" si="1"/>
        <v>0</v>
      </c>
      <c r="K29" s="29">
        <f t="shared" si="2"/>
        <v>0.15</v>
      </c>
      <c r="L29" s="28">
        <f t="shared" si="3"/>
        <v>0</v>
      </c>
      <c r="M29" s="117">
        <f t="shared" si="4"/>
        <v>0</v>
      </c>
      <c r="N29" s="118">
        <f t="shared" si="5"/>
        <v>0</v>
      </c>
      <c r="O29" s="118">
        <f t="shared" si="6"/>
        <v>0</v>
      </c>
      <c r="P29" s="119">
        <f t="shared" si="7"/>
        <v>0</v>
      </c>
      <c r="Q29" s="119">
        <f t="shared" si="8"/>
        <v>0</v>
      </c>
    </row>
    <row r="30" spans="1:17" ht="15" customHeight="1" x14ac:dyDescent="0.25">
      <c r="A30" s="125" t="s">
        <v>99</v>
      </c>
      <c r="B30" s="37">
        <f t="shared" si="9"/>
        <v>25</v>
      </c>
      <c r="C30" s="113" t="s">
        <v>56</v>
      </c>
      <c r="D30" s="116"/>
      <c r="E30" s="114"/>
      <c r="F30" s="66"/>
      <c r="G30" s="67"/>
      <c r="H30" s="68"/>
      <c r="I30" s="28">
        <f t="shared" si="0"/>
        <v>0</v>
      </c>
      <c r="J30" s="28">
        <f t="shared" si="1"/>
        <v>0</v>
      </c>
      <c r="K30" s="29">
        <f t="shared" si="2"/>
        <v>0.15</v>
      </c>
      <c r="L30" s="28">
        <f t="shared" si="3"/>
        <v>0</v>
      </c>
      <c r="M30" s="117">
        <f t="shared" si="4"/>
        <v>0</v>
      </c>
      <c r="N30" s="118">
        <f t="shared" si="5"/>
        <v>0</v>
      </c>
      <c r="O30" s="118">
        <f t="shared" si="6"/>
        <v>0</v>
      </c>
      <c r="P30" s="119">
        <f t="shared" si="7"/>
        <v>0</v>
      </c>
      <c r="Q30" s="119">
        <f t="shared" si="8"/>
        <v>0</v>
      </c>
    </row>
    <row r="31" spans="1:17" ht="15" customHeight="1" x14ac:dyDescent="0.25">
      <c r="A31" s="125" t="s">
        <v>99</v>
      </c>
      <c r="B31" s="37">
        <f t="shared" si="9"/>
        <v>26</v>
      </c>
      <c r="C31" s="113" t="s">
        <v>56</v>
      </c>
      <c r="D31" s="116"/>
      <c r="E31" s="114"/>
      <c r="F31" s="66"/>
      <c r="G31" s="67"/>
      <c r="H31" s="68"/>
      <c r="I31" s="28">
        <f t="shared" si="0"/>
        <v>0</v>
      </c>
      <c r="J31" s="28">
        <f t="shared" si="1"/>
        <v>0</v>
      </c>
      <c r="K31" s="29">
        <f t="shared" si="2"/>
        <v>0.15</v>
      </c>
      <c r="L31" s="28">
        <f t="shared" si="3"/>
        <v>0</v>
      </c>
      <c r="M31" s="117">
        <f t="shared" si="4"/>
        <v>0</v>
      </c>
      <c r="N31" s="118">
        <f t="shared" si="5"/>
        <v>0</v>
      </c>
      <c r="O31" s="118">
        <f t="shared" si="6"/>
        <v>0</v>
      </c>
      <c r="P31" s="119">
        <f t="shared" si="7"/>
        <v>0</v>
      </c>
      <c r="Q31" s="119">
        <f t="shared" si="8"/>
        <v>0</v>
      </c>
    </row>
    <row r="32" spans="1:17" ht="15" customHeight="1" x14ac:dyDescent="0.25">
      <c r="A32" s="125" t="s">
        <v>99</v>
      </c>
      <c r="B32" s="37">
        <f t="shared" si="9"/>
        <v>27</v>
      </c>
      <c r="C32" s="113" t="s">
        <v>56</v>
      </c>
      <c r="D32" s="116"/>
      <c r="E32" s="114"/>
      <c r="F32" s="66"/>
      <c r="G32" s="67"/>
      <c r="H32" s="68"/>
      <c r="I32" s="28">
        <f t="shared" si="0"/>
        <v>0</v>
      </c>
      <c r="J32" s="28">
        <f t="shared" si="1"/>
        <v>0</v>
      </c>
      <c r="K32" s="29">
        <f t="shared" si="2"/>
        <v>0.15</v>
      </c>
      <c r="L32" s="28">
        <f t="shared" si="3"/>
        <v>0</v>
      </c>
      <c r="M32" s="117">
        <f t="shared" si="4"/>
        <v>0</v>
      </c>
      <c r="N32" s="118">
        <f t="shared" si="5"/>
        <v>0</v>
      </c>
      <c r="O32" s="118">
        <f t="shared" si="6"/>
        <v>0</v>
      </c>
      <c r="P32" s="119">
        <f t="shared" si="7"/>
        <v>0</v>
      </c>
      <c r="Q32" s="119">
        <f t="shared" si="8"/>
        <v>0</v>
      </c>
    </row>
    <row r="33" spans="1:17" ht="15" customHeight="1" x14ac:dyDescent="0.25">
      <c r="A33" s="125" t="s">
        <v>99</v>
      </c>
      <c r="B33" s="37">
        <f t="shared" si="9"/>
        <v>28</v>
      </c>
      <c r="C33" s="113" t="s">
        <v>56</v>
      </c>
      <c r="D33" s="116"/>
      <c r="E33" s="114"/>
      <c r="F33" s="66"/>
      <c r="G33" s="67"/>
      <c r="H33" s="68"/>
      <c r="I33" s="28">
        <f t="shared" si="0"/>
        <v>0</v>
      </c>
      <c r="J33" s="28">
        <f t="shared" si="1"/>
        <v>0</v>
      </c>
      <c r="K33" s="29">
        <f t="shared" si="2"/>
        <v>0.15</v>
      </c>
      <c r="L33" s="28">
        <f t="shared" si="3"/>
        <v>0</v>
      </c>
      <c r="M33" s="117">
        <f t="shared" si="4"/>
        <v>0</v>
      </c>
      <c r="N33" s="118">
        <f t="shared" si="5"/>
        <v>0</v>
      </c>
      <c r="O33" s="118">
        <f t="shared" si="6"/>
        <v>0</v>
      </c>
      <c r="P33" s="119">
        <f t="shared" si="7"/>
        <v>0</v>
      </c>
      <c r="Q33" s="119">
        <f t="shared" si="8"/>
        <v>0</v>
      </c>
    </row>
    <row r="34" spans="1:17" ht="15" customHeight="1" x14ac:dyDescent="0.25">
      <c r="A34" s="125" t="s">
        <v>99</v>
      </c>
      <c r="B34" s="37">
        <f t="shared" si="9"/>
        <v>29</v>
      </c>
      <c r="C34" s="113" t="s">
        <v>56</v>
      </c>
      <c r="D34" s="116"/>
      <c r="E34" s="114"/>
      <c r="F34" s="66"/>
      <c r="G34" s="67"/>
      <c r="H34" s="68"/>
      <c r="I34" s="28">
        <f t="shared" si="0"/>
        <v>0</v>
      </c>
      <c r="J34" s="28">
        <f t="shared" si="1"/>
        <v>0</v>
      </c>
      <c r="K34" s="29">
        <f t="shared" si="2"/>
        <v>0.15</v>
      </c>
      <c r="L34" s="28">
        <f t="shared" si="3"/>
        <v>0</v>
      </c>
      <c r="M34" s="117">
        <f t="shared" si="4"/>
        <v>0</v>
      </c>
      <c r="N34" s="118">
        <f t="shared" si="5"/>
        <v>0</v>
      </c>
      <c r="O34" s="118">
        <f t="shared" si="6"/>
        <v>0</v>
      </c>
      <c r="P34" s="119">
        <f t="shared" si="7"/>
        <v>0</v>
      </c>
      <c r="Q34" s="119">
        <f t="shared" si="8"/>
        <v>0</v>
      </c>
    </row>
    <row r="35" spans="1:17" ht="15" customHeight="1" x14ac:dyDescent="0.25">
      <c r="A35" s="125" t="s">
        <v>99</v>
      </c>
      <c r="B35" s="37">
        <f t="shared" si="9"/>
        <v>30</v>
      </c>
      <c r="C35" s="113" t="s">
        <v>56</v>
      </c>
      <c r="D35" s="116"/>
      <c r="E35" s="114"/>
      <c r="F35" s="66"/>
      <c r="G35" s="67"/>
      <c r="H35" s="68"/>
      <c r="I35" s="28">
        <f t="shared" si="0"/>
        <v>0</v>
      </c>
      <c r="J35" s="28">
        <f t="shared" si="1"/>
        <v>0</v>
      </c>
      <c r="K35" s="29">
        <f t="shared" si="2"/>
        <v>0.15</v>
      </c>
      <c r="L35" s="28">
        <f t="shared" si="3"/>
        <v>0</v>
      </c>
      <c r="M35" s="117">
        <f t="shared" si="4"/>
        <v>0</v>
      </c>
      <c r="N35" s="118">
        <f t="shared" si="5"/>
        <v>0</v>
      </c>
      <c r="O35" s="118">
        <f t="shared" si="6"/>
        <v>0</v>
      </c>
      <c r="P35" s="119">
        <f t="shared" si="7"/>
        <v>0</v>
      </c>
      <c r="Q35" s="119">
        <f t="shared" si="8"/>
        <v>0</v>
      </c>
    </row>
    <row r="36" spans="1:17" ht="15" customHeight="1" x14ac:dyDescent="0.25">
      <c r="A36" s="125" t="s">
        <v>99</v>
      </c>
      <c r="B36" s="37">
        <f t="shared" si="9"/>
        <v>31</v>
      </c>
      <c r="C36" s="113" t="s">
        <v>56</v>
      </c>
      <c r="D36" s="116"/>
      <c r="E36" s="114"/>
      <c r="F36" s="66"/>
      <c r="G36" s="67"/>
      <c r="H36" s="68"/>
      <c r="I36" s="28">
        <f t="shared" si="0"/>
        <v>0</v>
      </c>
      <c r="J36" s="28">
        <f t="shared" si="1"/>
        <v>0</v>
      </c>
      <c r="K36" s="29">
        <f t="shared" si="2"/>
        <v>0.15</v>
      </c>
      <c r="L36" s="28">
        <f t="shared" si="3"/>
        <v>0</v>
      </c>
      <c r="M36" s="117">
        <f t="shared" si="4"/>
        <v>0</v>
      </c>
      <c r="N36" s="118">
        <f t="shared" si="5"/>
        <v>0</v>
      </c>
      <c r="O36" s="118">
        <f t="shared" si="6"/>
        <v>0</v>
      </c>
      <c r="P36" s="119">
        <f t="shared" si="7"/>
        <v>0</v>
      </c>
      <c r="Q36" s="119">
        <f t="shared" si="8"/>
        <v>0</v>
      </c>
    </row>
    <row r="37" spans="1:17" ht="15" customHeight="1" x14ac:dyDescent="0.25">
      <c r="A37" s="125" t="s">
        <v>99</v>
      </c>
      <c r="B37" s="37">
        <f t="shared" si="9"/>
        <v>32</v>
      </c>
      <c r="C37" s="113" t="s">
        <v>56</v>
      </c>
      <c r="D37" s="116"/>
      <c r="E37" s="114"/>
      <c r="F37" s="66"/>
      <c r="G37" s="67"/>
      <c r="H37" s="68"/>
      <c r="I37" s="28">
        <f t="shared" si="0"/>
        <v>0</v>
      </c>
      <c r="J37" s="28">
        <f t="shared" si="1"/>
        <v>0</v>
      </c>
      <c r="K37" s="29">
        <f t="shared" si="2"/>
        <v>0.15</v>
      </c>
      <c r="L37" s="28">
        <f t="shared" si="3"/>
        <v>0</v>
      </c>
      <c r="M37" s="117">
        <f t="shared" si="4"/>
        <v>0</v>
      </c>
      <c r="N37" s="118">
        <f t="shared" si="5"/>
        <v>0</v>
      </c>
      <c r="O37" s="118">
        <f t="shared" si="6"/>
        <v>0</v>
      </c>
      <c r="P37" s="119">
        <f t="shared" si="7"/>
        <v>0</v>
      </c>
      <c r="Q37" s="119">
        <f t="shared" si="8"/>
        <v>0</v>
      </c>
    </row>
    <row r="38" spans="1:17" ht="15" customHeight="1" x14ac:dyDescent="0.25">
      <c r="A38" s="125" t="s">
        <v>99</v>
      </c>
      <c r="B38" s="37">
        <f t="shared" si="9"/>
        <v>33</v>
      </c>
      <c r="C38" s="113" t="s">
        <v>56</v>
      </c>
      <c r="D38" s="116"/>
      <c r="E38" s="114"/>
      <c r="F38" s="66"/>
      <c r="G38" s="67"/>
      <c r="H38" s="68"/>
      <c r="I38" s="28">
        <f t="shared" si="0"/>
        <v>0</v>
      </c>
      <c r="J38" s="28">
        <f t="shared" si="1"/>
        <v>0</v>
      </c>
      <c r="K38" s="29">
        <f t="shared" si="2"/>
        <v>0.15</v>
      </c>
      <c r="L38" s="28">
        <f t="shared" si="3"/>
        <v>0</v>
      </c>
      <c r="M38" s="117">
        <f t="shared" si="4"/>
        <v>0</v>
      </c>
      <c r="N38" s="118">
        <f t="shared" si="5"/>
        <v>0</v>
      </c>
      <c r="O38" s="118">
        <f t="shared" si="6"/>
        <v>0</v>
      </c>
      <c r="P38" s="119">
        <f t="shared" si="7"/>
        <v>0</v>
      </c>
      <c r="Q38" s="119">
        <f t="shared" si="8"/>
        <v>0</v>
      </c>
    </row>
    <row r="39" spans="1:17" ht="15" customHeight="1" x14ac:dyDescent="0.25">
      <c r="A39" s="125" t="s">
        <v>99</v>
      </c>
      <c r="B39" s="37">
        <f t="shared" si="9"/>
        <v>34</v>
      </c>
      <c r="C39" s="113" t="s">
        <v>56</v>
      </c>
      <c r="D39" s="116"/>
      <c r="E39" s="114"/>
      <c r="F39" s="66"/>
      <c r="G39" s="67"/>
      <c r="H39" s="68"/>
      <c r="I39" s="28">
        <f t="shared" si="0"/>
        <v>0</v>
      </c>
      <c r="J39" s="28">
        <f t="shared" si="1"/>
        <v>0</v>
      </c>
      <c r="K39" s="29">
        <f t="shared" si="2"/>
        <v>0.15</v>
      </c>
      <c r="L39" s="28">
        <f t="shared" si="3"/>
        <v>0</v>
      </c>
      <c r="M39" s="117">
        <f t="shared" si="4"/>
        <v>0</v>
      </c>
      <c r="N39" s="118">
        <f t="shared" si="5"/>
        <v>0</v>
      </c>
      <c r="O39" s="118">
        <f t="shared" si="6"/>
        <v>0</v>
      </c>
      <c r="P39" s="119">
        <f t="shared" si="7"/>
        <v>0</v>
      </c>
      <c r="Q39" s="119">
        <f t="shared" si="8"/>
        <v>0</v>
      </c>
    </row>
    <row r="40" spans="1:17" ht="15" customHeight="1" x14ac:dyDescent="0.25">
      <c r="A40" s="125" t="s">
        <v>99</v>
      </c>
      <c r="B40" s="37">
        <f t="shared" si="9"/>
        <v>35</v>
      </c>
      <c r="C40" s="113" t="s">
        <v>56</v>
      </c>
      <c r="D40" s="116"/>
      <c r="E40" s="114"/>
      <c r="F40" s="66"/>
      <c r="G40" s="67"/>
      <c r="H40" s="68"/>
      <c r="I40" s="28">
        <f t="shared" si="0"/>
        <v>0</v>
      </c>
      <c r="J40" s="28">
        <f t="shared" si="1"/>
        <v>0</v>
      </c>
      <c r="K40" s="29">
        <f t="shared" si="2"/>
        <v>0.15</v>
      </c>
      <c r="L40" s="28">
        <f t="shared" si="3"/>
        <v>0</v>
      </c>
      <c r="M40" s="117">
        <f t="shared" si="4"/>
        <v>0</v>
      </c>
      <c r="N40" s="118">
        <f t="shared" si="5"/>
        <v>0</v>
      </c>
      <c r="O40" s="118">
        <f t="shared" si="6"/>
        <v>0</v>
      </c>
      <c r="P40" s="119">
        <f t="shared" si="7"/>
        <v>0</v>
      </c>
      <c r="Q40" s="119">
        <f t="shared" si="8"/>
        <v>0</v>
      </c>
    </row>
    <row r="41" spans="1:17" ht="15" customHeight="1" x14ac:dyDescent="0.25">
      <c r="A41" s="125" t="s">
        <v>99</v>
      </c>
      <c r="B41" s="37">
        <f t="shared" si="9"/>
        <v>36</v>
      </c>
      <c r="C41" s="113" t="s">
        <v>56</v>
      </c>
      <c r="D41" s="116"/>
      <c r="E41" s="114"/>
      <c r="F41" s="66"/>
      <c r="G41" s="67"/>
      <c r="H41" s="68"/>
      <c r="I41" s="28">
        <f t="shared" si="0"/>
        <v>0</v>
      </c>
      <c r="J41" s="28">
        <f t="shared" si="1"/>
        <v>0</v>
      </c>
      <c r="K41" s="29">
        <f t="shared" si="2"/>
        <v>0.15</v>
      </c>
      <c r="L41" s="28">
        <f t="shared" si="3"/>
        <v>0</v>
      </c>
      <c r="M41" s="117">
        <f t="shared" si="4"/>
        <v>0</v>
      </c>
      <c r="N41" s="118">
        <f t="shared" si="5"/>
        <v>0</v>
      </c>
      <c r="O41" s="118">
        <f t="shared" si="6"/>
        <v>0</v>
      </c>
      <c r="P41" s="119">
        <f t="shared" si="7"/>
        <v>0</v>
      </c>
      <c r="Q41" s="119">
        <f t="shared" si="8"/>
        <v>0</v>
      </c>
    </row>
    <row r="42" spans="1:17" ht="15" customHeight="1" x14ac:dyDescent="0.25">
      <c r="A42" s="125" t="s">
        <v>99</v>
      </c>
      <c r="B42" s="37">
        <f t="shared" si="9"/>
        <v>37</v>
      </c>
      <c r="C42" s="113" t="s">
        <v>56</v>
      </c>
      <c r="D42" s="116"/>
      <c r="E42" s="114"/>
      <c r="F42" s="66"/>
      <c r="G42" s="67"/>
      <c r="H42" s="68"/>
      <c r="I42" s="28">
        <f t="shared" si="0"/>
        <v>0</v>
      </c>
      <c r="J42" s="28">
        <f t="shared" si="1"/>
        <v>0</v>
      </c>
      <c r="K42" s="29">
        <f t="shared" si="2"/>
        <v>0.15</v>
      </c>
      <c r="L42" s="28">
        <f t="shared" si="3"/>
        <v>0</v>
      </c>
      <c r="M42" s="117">
        <f t="shared" si="4"/>
        <v>0</v>
      </c>
      <c r="N42" s="118">
        <f t="shared" si="5"/>
        <v>0</v>
      </c>
      <c r="O42" s="118">
        <f t="shared" si="6"/>
        <v>0</v>
      </c>
      <c r="P42" s="119">
        <f t="shared" si="7"/>
        <v>0</v>
      </c>
      <c r="Q42" s="119">
        <f t="shared" si="8"/>
        <v>0</v>
      </c>
    </row>
    <row r="43" spans="1:17" ht="15" customHeight="1" x14ac:dyDescent="0.25">
      <c r="A43" s="125" t="s">
        <v>99</v>
      </c>
      <c r="B43" s="37">
        <f t="shared" si="9"/>
        <v>38</v>
      </c>
      <c r="C43" s="113" t="s">
        <v>56</v>
      </c>
      <c r="D43" s="116"/>
      <c r="E43" s="114"/>
      <c r="F43" s="66"/>
      <c r="G43" s="67"/>
      <c r="H43" s="68"/>
      <c r="I43" s="28">
        <f t="shared" si="0"/>
        <v>0</v>
      </c>
      <c r="J43" s="28">
        <f t="shared" si="1"/>
        <v>0</v>
      </c>
      <c r="K43" s="29">
        <f t="shared" si="2"/>
        <v>0.15</v>
      </c>
      <c r="L43" s="28">
        <f t="shared" si="3"/>
        <v>0</v>
      </c>
      <c r="M43" s="117">
        <f t="shared" si="4"/>
        <v>0</v>
      </c>
      <c r="N43" s="118">
        <f t="shared" si="5"/>
        <v>0</v>
      </c>
      <c r="O43" s="118">
        <f t="shared" si="6"/>
        <v>0</v>
      </c>
      <c r="P43" s="119">
        <f t="shared" si="7"/>
        <v>0</v>
      </c>
      <c r="Q43" s="119">
        <f t="shared" si="8"/>
        <v>0</v>
      </c>
    </row>
    <row r="44" spans="1:17" ht="15" customHeight="1" x14ac:dyDescent="0.25">
      <c r="A44" s="125" t="s">
        <v>99</v>
      </c>
      <c r="B44" s="37">
        <f t="shared" si="9"/>
        <v>39</v>
      </c>
      <c r="C44" s="113" t="s">
        <v>56</v>
      </c>
      <c r="D44" s="116"/>
      <c r="E44" s="114"/>
      <c r="F44" s="66"/>
      <c r="G44" s="67"/>
      <c r="H44" s="68"/>
      <c r="I44" s="28">
        <f t="shared" si="0"/>
        <v>0</v>
      </c>
      <c r="J44" s="28">
        <f t="shared" si="1"/>
        <v>0</v>
      </c>
      <c r="K44" s="29">
        <f t="shared" si="2"/>
        <v>0.15</v>
      </c>
      <c r="L44" s="28">
        <f t="shared" si="3"/>
        <v>0</v>
      </c>
      <c r="M44" s="117">
        <f t="shared" si="4"/>
        <v>0</v>
      </c>
      <c r="N44" s="118">
        <f t="shared" si="5"/>
        <v>0</v>
      </c>
      <c r="O44" s="118">
        <f t="shared" si="6"/>
        <v>0</v>
      </c>
      <c r="P44" s="119">
        <f t="shared" si="7"/>
        <v>0</v>
      </c>
      <c r="Q44" s="119">
        <f t="shared" si="8"/>
        <v>0</v>
      </c>
    </row>
    <row r="45" spans="1:17" ht="15" customHeight="1" x14ac:dyDescent="0.25">
      <c r="A45" s="125" t="s">
        <v>99</v>
      </c>
      <c r="B45" s="37">
        <f t="shared" si="9"/>
        <v>40</v>
      </c>
      <c r="C45" s="113" t="s">
        <v>56</v>
      </c>
      <c r="D45" s="116"/>
      <c r="E45" s="114"/>
      <c r="F45" s="66"/>
      <c r="G45" s="67"/>
      <c r="H45" s="68"/>
      <c r="I45" s="28">
        <f t="shared" si="0"/>
        <v>0</v>
      </c>
      <c r="J45" s="28">
        <f t="shared" si="1"/>
        <v>0</v>
      </c>
      <c r="K45" s="29">
        <f t="shared" si="2"/>
        <v>0.15</v>
      </c>
      <c r="L45" s="28">
        <f t="shared" si="3"/>
        <v>0</v>
      </c>
      <c r="M45" s="117">
        <f t="shared" si="4"/>
        <v>0</v>
      </c>
      <c r="N45" s="118">
        <f t="shared" si="5"/>
        <v>0</v>
      </c>
      <c r="O45" s="118">
        <f t="shared" si="6"/>
        <v>0</v>
      </c>
      <c r="P45" s="119">
        <f t="shared" si="7"/>
        <v>0</v>
      </c>
      <c r="Q45" s="119">
        <f t="shared" si="8"/>
        <v>0</v>
      </c>
    </row>
    <row r="46" spans="1:17" ht="15" customHeight="1" x14ac:dyDescent="0.25">
      <c r="A46" s="125" t="s">
        <v>99</v>
      </c>
      <c r="B46" s="37">
        <f t="shared" si="9"/>
        <v>41</v>
      </c>
      <c r="C46" s="113" t="s">
        <v>56</v>
      </c>
      <c r="D46" s="116"/>
      <c r="E46" s="114"/>
      <c r="F46" s="66"/>
      <c r="G46" s="67"/>
      <c r="H46" s="68"/>
      <c r="I46" s="28">
        <f t="shared" si="0"/>
        <v>0</v>
      </c>
      <c r="J46" s="28">
        <f t="shared" si="1"/>
        <v>0</v>
      </c>
      <c r="K46" s="29">
        <f t="shared" si="2"/>
        <v>0.15</v>
      </c>
      <c r="L46" s="28">
        <f t="shared" si="3"/>
        <v>0</v>
      </c>
      <c r="M46" s="117">
        <f t="shared" si="4"/>
        <v>0</v>
      </c>
      <c r="N46" s="118">
        <f t="shared" si="5"/>
        <v>0</v>
      </c>
      <c r="O46" s="118">
        <f t="shared" si="6"/>
        <v>0</v>
      </c>
      <c r="P46" s="119">
        <f t="shared" si="7"/>
        <v>0</v>
      </c>
      <c r="Q46" s="119">
        <f t="shared" si="8"/>
        <v>0</v>
      </c>
    </row>
    <row r="47" spans="1:17" ht="15" customHeight="1" x14ac:dyDescent="0.25">
      <c r="A47" s="125" t="s">
        <v>99</v>
      </c>
      <c r="B47" s="37">
        <f t="shared" si="9"/>
        <v>42</v>
      </c>
      <c r="C47" s="113" t="s">
        <v>56</v>
      </c>
      <c r="D47" s="116"/>
      <c r="E47" s="114"/>
      <c r="F47" s="66"/>
      <c r="G47" s="67"/>
      <c r="H47" s="68"/>
      <c r="I47" s="28">
        <f t="shared" si="0"/>
        <v>0</v>
      </c>
      <c r="J47" s="28">
        <f t="shared" si="1"/>
        <v>0</v>
      </c>
      <c r="K47" s="29">
        <f t="shared" si="2"/>
        <v>0.15</v>
      </c>
      <c r="L47" s="28">
        <f t="shared" si="3"/>
        <v>0</v>
      </c>
      <c r="M47" s="117">
        <f t="shared" si="4"/>
        <v>0</v>
      </c>
      <c r="N47" s="118">
        <f t="shared" si="5"/>
        <v>0</v>
      </c>
      <c r="O47" s="118">
        <f t="shared" si="6"/>
        <v>0</v>
      </c>
      <c r="P47" s="119">
        <f t="shared" si="7"/>
        <v>0</v>
      </c>
      <c r="Q47" s="119">
        <f t="shared" si="8"/>
        <v>0</v>
      </c>
    </row>
    <row r="48" spans="1:17" ht="15" customHeight="1" x14ac:dyDescent="0.25">
      <c r="A48" s="125" t="s">
        <v>99</v>
      </c>
      <c r="B48" s="37">
        <f t="shared" si="9"/>
        <v>43</v>
      </c>
      <c r="C48" s="113" t="s">
        <v>56</v>
      </c>
      <c r="D48" s="116"/>
      <c r="E48" s="114"/>
      <c r="F48" s="66"/>
      <c r="G48" s="67"/>
      <c r="H48" s="68"/>
      <c r="I48" s="28">
        <f t="shared" si="0"/>
        <v>0</v>
      </c>
      <c r="J48" s="28">
        <f t="shared" si="1"/>
        <v>0</v>
      </c>
      <c r="K48" s="29">
        <f t="shared" si="2"/>
        <v>0.15</v>
      </c>
      <c r="L48" s="28">
        <f t="shared" si="3"/>
        <v>0</v>
      </c>
      <c r="M48" s="117">
        <f t="shared" si="4"/>
        <v>0</v>
      </c>
      <c r="N48" s="118">
        <f t="shared" si="5"/>
        <v>0</v>
      </c>
      <c r="O48" s="118">
        <f t="shared" si="6"/>
        <v>0</v>
      </c>
      <c r="P48" s="119">
        <f t="shared" si="7"/>
        <v>0</v>
      </c>
      <c r="Q48" s="119">
        <f t="shared" si="8"/>
        <v>0</v>
      </c>
    </row>
    <row r="49" spans="1:17" ht="15" customHeight="1" x14ac:dyDescent="0.25">
      <c r="A49" s="125" t="s">
        <v>99</v>
      </c>
      <c r="B49" s="37">
        <f t="shared" si="9"/>
        <v>44</v>
      </c>
      <c r="C49" s="113" t="s">
        <v>56</v>
      </c>
      <c r="D49" s="116"/>
      <c r="E49" s="114"/>
      <c r="F49" s="66"/>
      <c r="G49" s="67"/>
      <c r="H49" s="68"/>
      <c r="I49" s="28">
        <f t="shared" si="0"/>
        <v>0</v>
      </c>
      <c r="J49" s="28">
        <f t="shared" si="1"/>
        <v>0</v>
      </c>
      <c r="K49" s="29">
        <f t="shared" si="2"/>
        <v>0.15</v>
      </c>
      <c r="L49" s="28">
        <f t="shared" si="3"/>
        <v>0</v>
      </c>
      <c r="M49" s="117">
        <f t="shared" si="4"/>
        <v>0</v>
      </c>
      <c r="N49" s="118">
        <f t="shared" si="5"/>
        <v>0</v>
      </c>
      <c r="O49" s="118">
        <f t="shared" si="6"/>
        <v>0</v>
      </c>
      <c r="P49" s="119">
        <f t="shared" si="7"/>
        <v>0</v>
      </c>
      <c r="Q49" s="119">
        <f t="shared" si="8"/>
        <v>0</v>
      </c>
    </row>
    <row r="50" spans="1:17" ht="15" customHeight="1" x14ac:dyDescent="0.25">
      <c r="A50" s="125" t="s">
        <v>99</v>
      </c>
      <c r="B50" s="37">
        <f t="shared" si="9"/>
        <v>45</v>
      </c>
      <c r="C50" s="113" t="s">
        <v>56</v>
      </c>
      <c r="D50" s="116"/>
      <c r="E50" s="114"/>
      <c r="F50" s="66"/>
      <c r="G50" s="67"/>
      <c r="H50" s="68"/>
      <c r="I50" s="28">
        <f t="shared" si="0"/>
        <v>0</v>
      </c>
      <c r="J50" s="28">
        <f t="shared" si="1"/>
        <v>0</v>
      </c>
      <c r="K50" s="29">
        <f t="shared" si="2"/>
        <v>0.15</v>
      </c>
      <c r="L50" s="28">
        <f t="shared" si="3"/>
        <v>0</v>
      </c>
      <c r="M50" s="117">
        <f t="shared" si="4"/>
        <v>0</v>
      </c>
      <c r="N50" s="118">
        <f t="shared" si="5"/>
        <v>0</v>
      </c>
      <c r="O50" s="118">
        <f t="shared" si="6"/>
        <v>0</v>
      </c>
      <c r="P50" s="119">
        <f t="shared" si="7"/>
        <v>0</v>
      </c>
      <c r="Q50" s="119">
        <f t="shared" si="8"/>
        <v>0</v>
      </c>
    </row>
    <row r="51" spans="1:17" ht="15" customHeight="1" x14ac:dyDescent="0.25">
      <c r="A51" s="125" t="s">
        <v>99</v>
      </c>
      <c r="B51" s="37">
        <f t="shared" si="9"/>
        <v>46</v>
      </c>
      <c r="C51" s="113" t="s">
        <v>56</v>
      </c>
      <c r="D51" s="116"/>
      <c r="E51" s="114"/>
      <c r="F51" s="66"/>
      <c r="G51" s="67"/>
      <c r="H51" s="68"/>
      <c r="I51" s="28">
        <f t="shared" si="0"/>
        <v>0</v>
      </c>
      <c r="J51" s="28">
        <f t="shared" si="1"/>
        <v>0</v>
      </c>
      <c r="K51" s="29">
        <f t="shared" si="2"/>
        <v>0.15</v>
      </c>
      <c r="L51" s="28">
        <f t="shared" si="3"/>
        <v>0</v>
      </c>
      <c r="M51" s="117">
        <f t="shared" si="4"/>
        <v>0</v>
      </c>
      <c r="N51" s="118">
        <f t="shared" si="5"/>
        <v>0</v>
      </c>
      <c r="O51" s="118">
        <f t="shared" si="6"/>
        <v>0</v>
      </c>
      <c r="P51" s="119">
        <f t="shared" si="7"/>
        <v>0</v>
      </c>
      <c r="Q51" s="119">
        <f t="shared" si="8"/>
        <v>0</v>
      </c>
    </row>
    <row r="52" spans="1:17" ht="15" customHeight="1" x14ac:dyDescent="0.25">
      <c r="A52" s="125" t="s">
        <v>99</v>
      </c>
      <c r="B52" s="37">
        <f t="shared" ref="B52:B55" si="10">B51+1</f>
        <v>47</v>
      </c>
      <c r="C52" s="113" t="s">
        <v>56</v>
      </c>
      <c r="D52" s="116"/>
      <c r="E52" s="114"/>
      <c r="F52" s="66"/>
      <c r="G52" s="67"/>
      <c r="H52" s="68"/>
      <c r="I52" s="28">
        <f t="shared" si="0"/>
        <v>0</v>
      </c>
      <c r="J52" s="28">
        <f t="shared" si="1"/>
        <v>0</v>
      </c>
      <c r="K52" s="29">
        <f t="shared" si="2"/>
        <v>0.15</v>
      </c>
      <c r="L52" s="28">
        <f t="shared" si="3"/>
        <v>0</v>
      </c>
      <c r="M52" s="117">
        <f t="shared" si="4"/>
        <v>0</v>
      </c>
      <c r="N52" s="118">
        <f t="shared" si="5"/>
        <v>0</v>
      </c>
      <c r="O52" s="118">
        <f t="shared" si="6"/>
        <v>0</v>
      </c>
      <c r="P52" s="119">
        <f t="shared" si="7"/>
        <v>0</v>
      </c>
      <c r="Q52" s="119">
        <f t="shared" si="8"/>
        <v>0</v>
      </c>
    </row>
    <row r="53" spans="1:17" ht="15" customHeight="1" x14ac:dyDescent="0.25">
      <c r="A53" s="125" t="s">
        <v>99</v>
      </c>
      <c r="B53" s="37">
        <f t="shared" si="10"/>
        <v>48</v>
      </c>
      <c r="C53" s="113" t="s">
        <v>56</v>
      </c>
      <c r="D53" s="116"/>
      <c r="E53" s="114"/>
      <c r="F53" s="66"/>
      <c r="G53" s="67"/>
      <c r="H53" s="68"/>
      <c r="I53" s="28">
        <f t="shared" si="0"/>
        <v>0</v>
      </c>
      <c r="J53" s="28">
        <f t="shared" si="1"/>
        <v>0</v>
      </c>
      <c r="K53" s="29">
        <f t="shared" si="2"/>
        <v>0.15</v>
      </c>
      <c r="L53" s="28">
        <f t="shared" si="3"/>
        <v>0</v>
      </c>
      <c r="M53" s="117">
        <f t="shared" si="4"/>
        <v>0</v>
      </c>
      <c r="N53" s="118">
        <f t="shared" si="5"/>
        <v>0</v>
      </c>
      <c r="O53" s="118">
        <f t="shared" si="6"/>
        <v>0</v>
      </c>
      <c r="P53" s="119">
        <f t="shared" si="7"/>
        <v>0</v>
      </c>
      <c r="Q53" s="119">
        <f t="shared" si="8"/>
        <v>0</v>
      </c>
    </row>
    <row r="54" spans="1:17" ht="15" customHeight="1" x14ac:dyDescent="0.25">
      <c r="A54" s="125" t="s">
        <v>99</v>
      </c>
      <c r="B54" s="37">
        <f t="shared" si="10"/>
        <v>49</v>
      </c>
      <c r="C54" s="113" t="s">
        <v>56</v>
      </c>
      <c r="D54" s="116"/>
      <c r="E54" s="114"/>
      <c r="F54" s="66"/>
      <c r="G54" s="67"/>
      <c r="H54" s="68"/>
      <c r="I54" s="28">
        <f t="shared" si="0"/>
        <v>0</v>
      </c>
      <c r="J54" s="28">
        <f t="shared" si="1"/>
        <v>0</v>
      </c>
      <c r="K54" s="29">
        <f t="shared" si="2"/>
        <v>0.15</v>
      </c>
      <c r="L54" s="28">
        <f t="shared" si="3"/>
        <v>0</v>
      </c>
      <c r="M54" s="117">
        <f t="shared" si="4"/>
        <v>0</v>
      </c>
      <c r="N54" s="118">
        <f t="shared" si="5"/>
        <v>0</v>
      </c>
      <c r="O54" s="118">
        <f t="shared" si="6"/>
        <v>0</v>
      </c>
      <c r="P54" s="119">
        <f t="shared" si="7"/>
        <v>0</v>
      </c>
      <c r="Q54" s="119">
        <f t="shared" si="8"/>
        <v>0</v>
      </c>
    </row>
    <row r="55" spans="1:17" ht="15" customHeight="1" x14ac:dyDescent="0.25">
      <c r="A55" s="125" t="s">
        <v>99</v>
      </c>
      <c r="B55" s="37">
        <f t="shared" si="10"/>
        <v>50</v>
      </c>
      <c r="C55" s="113" t="s">
        <v>56</v>
      </c>
      <c r="D55" s="116"/>
      <c r="E55" s="114"/>
      <c r="F55" s="66"/>
      <c r="G55" s="67"/>
      <c r="H55" s="68"/>
      <c r="I55" s="28">
        <f t="shared" si="0"/>
        <v>0</v>
      </c>
      <c r="J55" s="28">
        <f t="shared" si="1"/>
        <v>0</v>
      </c>
      <c r="K55" s="29">
        <f t="shared" si="2"/>
        <v>0.15</v>
      </c>
      <c r="L55" s="28">
        <f t="shared" si="3"/>
        <v>0</v>
      </c>
      <c r="M55" s="117">
        <f t="shared" si="4"/>
        <v>0</v>
      </c>
      <c r="N55" s="118">
        <f t="shared" si="5"/>
        <v>0</v>
      </c>
      <c r="O55" s="118">
        <f t="shared" si="6"/>
        <v>0</v>
      </c>
      <c r="P55" s="119">
        <f t="shared" si="7"/>
        <v>0</v>
      </c>
      <c r="Q55" s="119">
        <f t="shared" si="8"/>
        <v>0</v>
      </c>
    </row>
  </sheetData>
  <sheetProtection algorithmName="SHA-512" hashValue="TXxUn9ewjBmig+6Trs1WVF55oJkXwhEKzCARrrx0H/20fZAWHoHLs0pyPBKnl/Lkol5o/Uryb2K0+Grz4PRJ0w==" saltValue="QGe9aqlbcVK8mkD+ttaa6w==" spinCount="100000" sheet="1" formatColumns="0" formatRows="0"/>
  <conditionalFormatting sqref="E6:H6">
    <cfRule type="expression" dxfId="31" priority="14">
      <formula>OR($C6="&lt;Selecteer&gt;",$C6="Nee")</formula>
    </cfRule>
  </conditionalFormatting>
  <conditionalFormatting sqref="D6:E6">
    <cfRule type="expression" dxfId="30" priority="13">
      <formula>$C6="Ja"</formula>
    </cfRule>
  </conditionalFormatting>
  <conditionalFormatting sqref="N6">
    <cfRule type="expression" dxfId="29" priority="12">
      <formula>$C6&lt;&gt;"Ja"</formula>
    </cfRule>
  </conditionalFormatting>
  <conditionalFormatting sqref="E7:H55">
    <cfRule type="expression" dxfId="28" priority="8">
      <formula>OR($C7="&lt;Selecteer&gt;",$C7="Nee")</formula>
    </cfRule>
  </conditionalFormatting>
  <conditionalFormatting sqref="D7:E55">
    <cfRule type="expression" dxfId="27" priority="7">
      <formula>$C7="Ja"</formula>
    </cfRule>
  </conditionalFormatting>
  <conditionalFormatting sqref="N7:N55">
    <cfRule type="expression" dxfId="26" priority="6">
      <formula>$C7&lt;&gt;"Ja"</formula>
    </cfRule>
  </conditionalFormatting>
  <conditionalFormatting sqref="A6:A55">
    <cfRule type="cellIs" dxfId="25" priority="2" operator="equal">
      <formula>"Ja"</formula>
    </cfRule>
    <cfRule type="cellIs" dxfId="24" priority="3" operator="equal">
      <formula>"NEE"</formula>
    </cfRule>
  </conditionalFormatting>
  <conditionalFormatting sqref="O6:O55">
    <cfRule type="expression" dxfId="23" priority="1">
      <formula>$C6&lt;&gt;"Ja"</formula>
    </cfRule>
  </conditionalFormatting>
  <dataValidations count="3">
    <dataValidation type="decimal" allowBlank="1" showInputMessage="1" showErrorMessage="1" errorTitle="Controleer opgegeven uren" error="Dienstverband moet tussen 1 en 40 uur liggen." sqref="F6:F55" xr:uid="{4078C813-E3C6-421A-89FA-13659880964B}">
      <formula1>1</formula1>
      <formula2>40</formula2>
    </dataValidation>
    <dataValidation type="list" allowBlank="1" showInputMessage="1" showErrorMessage="1" sqref="C6:C55" xr:uid="{DD99B368-A1BD-49D7-A8B2-6A4978DE6FF3}">
      <formula1>"&lt;Selecteer&gt;,Ja,Nee"</formula1>
    </dataValidation>
    <dataValidation type="list" allowBlank="1" showInputMessage="1" showErrorMessage="1" sqref="A6:A55" xr:uid="{F243CCE4-85E7-4502-A133-CB5F9518C7A9}">
      <formula1>$R$4:$S$4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&amp;LVersie: maart 2024&amp;C&amp;A&amp;R&amp;P van &amp;N</oddFooter>
  </headerFooter>
  <rowBreaks count="1" manualBreakCount="1">
    <brk id="30" min="1" max="15" man="1"/>
  </rowBreaks>
  <colBreaks count="1" manualBreakCount="1">
    <brk id="9" min="1" max="5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AF75B-4E8B-4520-84D7-CD51A78E3E73}">
  <sheetPr codeName="Blad4">
    <tabColor theme="5" tint="0.59999389629810485"/>
  </sheetPr>
  <dimension ref="A2:T106"/>
  <sheetViews>
    <sheetView showGridLines="0" topLeftCell="C1" zoomScale="85" zoomScaleNormal="85" zoomScaleSheetLayoutView="59" workbookViewId="0">
      <pane ySplit="5" topLeftCell="A6" activePane="bottomLeft" state="frozen"/>
      <selection pane="bottomLeft" activeCell="J18" sqref="J18"/>
    </sheetView>
  </sheetViews>
  <sheetFormatPr defaultColWidth="9.140625" defaultRowHeight="15" customHeight="1" x14ac:dyDescent="0.25"/>
  <cols>
    <col min="1" max="1" width="5.7109375" style="97" customWidth="1"/>
    <col min="2" max="2" width="30.7109375" style="91" customWidth="1"/>
    <col min="3" max="3" width="45.7109375" style="91" customWidth="1"/>
    <col min="4" max="4" width="44.140625" style="91" customWidth="1"/>
    <col min="5" max="5" width="40.7109375" style="91" customWidth="1"/>
    <col min="6" max="6" width="27.85546875" style="91" customWidth="1"/>
    <col min="7" max="7" width="25.7109375" style="91" customWidth="1"/>
    <col min="8" max="8" width="22.7109375" style="91" customWidth="1"/>
    <col min="9" max="9" width="20.42578125" style="97" customWidth="1"/>
    <col min="10" max="10" width="13.5703125" style="97" customWidth="1"/>
    <col min="11" max="11" width="16.28515625" style="91" hidden="1" customWidth="1"/>
    <col min="12" max="12" width="16.42578125" style="91" customWidth="1"/>
    <col min="13" max="13" width="18.5703125" style="91" hidden="1" customWidth="1"/>
    <col min="14" max="14" width="17.85546875" style="91" customWidth="1"/>
    <col min="15" max="15" width="18.42578125" style="91" hidden="1" customWidth="1"/>
    <col min="16" max="16" width="20.7109375" style="91" customWidth="1"/>
    <col min="17" max="17" width="24.7109375" style="91" hidden="1" customWidth="1"/>
    <col min="18" max="18" width="21.28515625" style="91" hidden="1" customWidth="1"/>
    <col min="19" max="19" width="72.5703125" style="91" customWidth="1"/>
    <col min="20" max="20" width="75.42578125" style="91" hidden="1" customWidth="1"/>
    <col min="21" max="16384" width="9.140625" style="91"/>
  </cols>
  <sheetData>
    <row r="2" spans="1:20" ht="15" customHeight="1" x14ac:dyDescent="0.25">
      <c r="A2" s="101"/>
      <c r="B2" s="69" t="s">
        <v>120</v>
      </c>
      <c r="C2" s="200" t="str">
        <f>IF(OR('1. Aanvraag gegevens'!C2="",'1. Aanvraag gegevens'!C2=0),"Kies een openstelling op tabblad 'Begrotingsoverzicht aanvraag'",'1. Aanvraag gegevens'!C2)</f>
        <v>Kies een openstelling op tabblad 'Begrotingsoverzicht aanvraag'</v>
      </c>
      <c r="D2" s="201"/>
      <c r="E2" s="201"/>
      <c r="F2" s="201"/>
      <c r="G2" s="202"/>
      <c r="H2" s="69"/>
      <c r="I2" s="108"/>
      <c r="J2" s="191"/>
      <c r="K2" s="192"/>
      <c r="L2" s="192"/>
      <c r="M2" s="192"/>
      <c r="N2" s="192"/>
      <c r="O2" s="193"/>
      <c r="P2" s="191"/>
      <c r="Q2" s="192"/>
      <c r="R2" s="192"/>
      <c r="S2" s="193"/>
    </row>
    <row r="3" spans="1:20" ht="15" customHeight="1" x14ac:dyDescent="0.25">
      <c r="A3" s="101"/>
      <c r="B3" s="50" t="s">
        <v>25</v>
      </c>
      <c r="C3" s="188" t="str">
        <f>IF(OR('1. Aanvraag gegevens'!C8="",'1. Aanvraag gegevens'!C8=0),"Kies een berekeningsmethode op tabblad 'Begrotingsoverzicht aanvraag'",'1. Aanvraag gegevens'!C8)</f>
        <v>Kies een berekeningsmethode op tabblad 'Begrotingsoverzicht aanvraag'</v>
      </c>
      <c r="D3" s="189"/>
      <c r="E3" s="189"/>
      <c r="F3" s="189"/>
      <c r="G3" s="190"/>
      <c r="H3" s="50"/>
      <c r="I3" s="55"/>
      <c r="J3" s="197" t="s">
        <v>4</v>
      </c>
      <c r="K3" s="198"/>
      <c r="L3" s="199" t="s">
        <v>97</v>
      </c>
      <c r="M3" s="198"/>
      <c r="N3" s="197" t="s">
        <v>75</v>
      </c>
      <c r="O3" s="198"/>
      <c r="P3" s="197" t="s">
        <v>6</v>
      </c>
      <c r="Q3" s="198"/>
      <c r="R3" s="50"/>
      <c r="S3" s="56"/>
      <c r="T3" s="194" t="s">
        <v>98</v>
      </c>
    </row>
    <row r="4" spans="1:20" ht="45" x14ac:dyDescent="0.25">
      <c r="A4" s="101"/>
      <c r="B4" s="9" t="s">
        <v>94</v>
      </c>
      <c r="C4" s="9" t="s">
        <v>14</v>
      </c>
      <c r="D4" s="9" t="s">
        <v>2</v>
      </c>
      <c r="E4" s="9" t="s">
        <v>61</v>
      </c>
      <c r="F4" s="9" t="s">
        <v>0</v>
      </c>
      <c r="G4" s="9" t="s">
        <v>66</v>
      </c>
      <c r="H4" s="9" t="s">
        <v>67</v>
      </c>
      <c r="I4" s="38" t="s">
        <v>109</v>
      </c>
      <c r="J4" s="38" t="s">
        <v>96</v>
      </c>
      <c r="K4" s="9" t="s">
        <v>95</v>
      </c>
      <c r="L4" s="38" t="s">
        <v>96</v>
      </c>
      <c r="M4" s="9" t="s">
        <v>95</v>
      </c>
      <c r="N4" s="38" t="s">
        <v>96</v>
      </c>
      <c r="O4" s="9" t="s">
        <v>95</v>
      </c>
      <c r="P4" s="38" t="s">
        <v>96</v>
      </c>
      <c r="Q4" s="9" t="s">
        <v>95</v>
      </c>
      <c r="R4" s="9" t="s">
        <v>63</v>
      </c>
      <c r="S4" s="10" t="s">
        <v>84</v>
      </c>
      <c r="T4" s="195"/>
    </row>
    <row r="5" spans="1:20" ht="15" customHeight="1" x14ac:dyDescent="0.25">
      <c r="A5" s="109"/>
      <c r="B5" s="9"/>
      <c r="C5" s="9"/>
      <c r="D5" s="9"/>
      <c r="E5" s="9"/>
      <c r="F5" s="9"/>
      <c r="G5" s="9"/>
      <c r="H5" s="9"/>
      <c r="I5" s="88"/>
      <c r="J5" s="88"/>
      <c r="K5" s="9"/>
      <c r="L5" s="9"/>
      <c r="M5" s="9"/>
      <c r="N5" s="9"/>
      <c r="O5" s="9"/>
      <c r="P5" s="11">
        <f xml:space="preserve"> SUBTOTAL(9,P6:P105)</f>
        <v>0</v>
      </c>
      <c r="Q5" s="11">
        <f xml:space="preserve"> SUBTOTAL(9,Q6:Q105)</f>
        <v>0</v>
      </c>
      <c r="R5" s="11">
        <f xml:space="preserve"> SUBTOTAL(9,R6:R105)</f>
        <v>0</v>
      </c>
      <c r="S5" s="10"/>
      <c r="T5" s="196"/>
    </row>
    <row r="6" spans="1:20" ht="15" customHeight="1" x14ac:dyDescent="0.25">
      <c r="A6" s="8">
        <v>1</v>
      </c>
      <c r="B6" s="122"/>
      <c r="C6" s="122"/>
      <c r="D6" s="122"/>
      <c r="E6" s="122" t="s">
        <v>161</v>
      </c>
      <c r="F6" s="122"/>
      <c r="G6" s="121" t="str">
        <f>IFERROR(VLOOKUP(F6,Kostentypen!$A$3:$C$20,2,FALSE),"")</f>
        <v/>
      </c>
      <c r="H6" s="121" t="str">
        <f>IFERROR(VLOOKUP(F6,Kostentypen!$A$3:$D$20,3,FALSE),"")</f>
        <v/>
      </c>
      <c r="I6" s="124"/>
      <c r="J6" s="71" t="str" cm="1">
        <f t="array" ref="J6">_xlfn.IFNA(_xlfn.IFS($C$3="Vereenvoudigde kostenoptie voor arbeidskosten","",AND($C$3="Geen vereenvoudigde kostenoptie",$H6="Vast tarief"),VLOOKUP($F6,'Vast tarief'!$B$3:$D$8,2,FALSE),AND($C$3="Vereenvoudigde kostenoptie voor overige kosten",$H6="Vast tarief"),VLOOKUP($F6,'Vast tarief'!$B$3:$D$8,3,FALSE),AND($H6="Uurtarief",$I6=""),0,AND($H6="Uurtarief", $F6="Loonkosten"),VLOOKUP(I6,'4. Uurtarief loonkosten'!$B$6:$P$55,13,FALSE),AND($H6="Uurtarief", $F6="IKS Loonkosten"),VLOOKUP(I6,'4. Uurtarief loonkosten'!$B$6:$P$55,15,FALSE)),"")</f>
        <v/>
      </c>
      <c r="K6" s="71" t="str" cm="1">
        <f t="array" ref="K6">_xlfn.IFNA(_xlfn.IFS($C$3="Vereenvoudigde kostenoptie voor arbeidskosten","",AND($C$3="Geen vereenvoudigde kostenoptie",$H6="Vast tarief"),VLOOKUP($F6,'Vast tarief'!$B$3:$D$8,2,FALSE),AND($C$3="Vereenvoudigde kostenoptie voor overige kosten",$H6="Vast tarief"),VLOOKUP($F6,'Vast tarief'!$B$3:$D$8,3,FALSE),AND($H6="Uurtarief",$I6=""),0,AND($H6="Uurtarief", $F6="Loonkosten"),VLOOKUP(I6,'4. Uurtarief loonkosten'!$B$6:$O$55,14,FALSE),AND($H6="Uurtarief", $F6="IKS Loonkosten"),VLOOKUP(I6,'4. Uurtarief loonkosten'!$B$6:$Q$55,16,FALSE)),"")</f>
        <v/>
      </c>
      <c r="L6" s="122"/>
      <c r="M6" s="122"/>
      <c r="N6" s="123"/>
      <c r="O6" s="123"/>
      <c r="P6" s="6" t="str" cm="1">
        <f t="array" ref="P6">_xlfn.IFNA(_xlfn.IFS(S6="Dit kostentype hoeft u niet op te geven. Hiervoor wordt een forfait berekend.","",AND(J6&lt;&gt;"",OR(H6="Uurtarief",H6="Vast tarief")),J6*L6,N6&gt;0,N6),"")</f>
        <v/>
      </c>
      <c r="Q6" s="6" t="str" cm="1">
        <f t="array" ref="Q6">_xlfn.IFNA(_xlfn.IFS(S6="Dit kostentype hoeft u niet op te geven. Hiervoor wordt een forfait berekend.","",AND(K6&lt;&gt;"",OR(H6="Uurtarief",H6="Vast tarief")),K6*M6,O6&gt;0,O6),"")</f>
        <v/>
      </c>
      <c r="R6" s="6" t="str" cm="1">
        <f t="array" ref="R6">_xlfn.IFS(OR(F6="",$C$3="Kies een berekeningsmethode op tabblad 'Begrotingsoverzicht'",$C$3="Geen vereenvoudigde kostenoptie"),"",S6="Dit kostentype hoeft u niet op te geven. Hiervoor wordt een forfait berekend.","",AND(K6&lt;&gt;"",OR(F6="Eigen arbeid",F6="Loonkosten")),(K6*M6)*0.4,AND(K6&lt;&gt;"",F6="IKS Loonkosten"),0,O6&gt;0,O6*0.23,O6 &lt;=0,0)</f>
        <v/>
      </c>
      <c r="S6" s="73" t="str" cm="1">
        <f t="array" ref="S6">IFERROR(_xlfn.IFS(AND($C$3="Vereenvoudigde kostenoptie voor arbeidskosten",G6&lt;&gt;"",G6&lt;&gt;"Overige kosten"),"Dit kostentype hoeft u niet op te geven. Hiervoor wordt een forfait berekend.",AND($C$3="Vereenvoudigde kostenoptie voor overige kosten",G6&lt;&gt;"",G6="Overige kosten"),"Dit kostentype hoeft u niet op te geven. Hiervoor wordt een forfait berekend."),"")</f>
        <v/>
      </c>
      <c r="T6" s="120"/>
    </row>
    <row r="7" spans="1:20" ht="15" customHeight="1" x14ac:dyDescent="0.25">
      <c r="A7" s="8">
        <v>2</v>
      </c>
      <c r="B7" s="122"/>
      <c r="C7" s="122"/>
      <c r="D7" s="122"/>
      <c r="E7" s="122"/>
      <c r="F7" s="122"/>
      <c r="G7" s="121" t="str">
        <f>IFERROR(VLOOKUP(F7,Kostentypen!$A$3:$C$20,2,FALSE),"")</f>
        <v/>
      </c>
      <c r="H7" s="121" t="str">
        <f>IFERROR(VLOOKUP(F7,Kostentypen!$A$3:$D$20,3,FALSE),"")</f>
        <v/>
      </c>
      <c r="I7" s="124"/>
      <c r="J7" s="71" t="str" cm="1">
        <f t="array" ref="J7">_xlfn.IFNA(_xlfn.IFS($C$3="Vereenvoudigde kostenoptie voor arbeidskosten","",AND($C$3="Geen vereenvoudigde kostenoptie",$H7="Vast tarief"),VLOOKUP($F7,'Vast tarief'!$B$3:$D$8,2,FALSE),AND($C$3="Vereenvoudigde kostenoptie voor overige kosten",$H7="Vast tarief"),VLOOKUP($F7,'Vast tarief'!$B$3:$D$8,3,FALSE),AND($H7="Uurtarief",$I7=""),0,AND($H7="Uurtarief", $F7="Loonkosten"),VLOOKUP(I7,'4. Uurtarief loonkosten'!$B$6:$P$55,13,FALSE),AND($H7="Uurtarief", $F7="IKS Loonkosten"),VLOOKUP(I7,'4. Uurtarief loonkosten'!$B$6:$P$55,15,FALSE)),"")</f>
        <v/>
      </c>
      <c r="K7" s="71" t="str" cm="1">
        <f t="array" ref="K7">_xlfn.IFNA(_xlfn.IFS($C$3="Vereenvoudigde kostenoptie voor arbeidskosten","",AND($C$3="Geen vereenvoudigde kostenoptie",$H7="Vast tarief"),VLOOKUP($F7,'Vast tarief'!$B$3:$D$8,2,FALSE),AND($C$3="Vereenvoudigde kostenoptie voor overige kosten",$H7="Vast tarief"),VLOOKUP($F7,'Vast tarief'!$B$3:$D$8,3,FALSE),AND($H7="Uurtarief",$I7=""),0,AND($H7="Uurtarief", $F7="Loonkosten"),VLOOKUP(I7,'4. Uurtarief loonkosten'!$B$6:$O$55,14,FALSE),AND($H7="Uurtarief", $F7="IKS Loonkosten"),VLOOKUP(I7,'4. Uurtarief loonkosten'!$B$6:$Q$55,16,FALSE)),"")</f>
        <v/>
      </c>
      <c r="L7" s="122"/>
      <c r="M7" s="122"/>
      <c r="N7" s="123"/>
      <c r="O7" s="123"/>
      <c r="P7" s="6" t="str" cm="1">
        <f t="array" ref="P7">_xlfn.IFNA(_xlfn.IFS(S7="Dit kostentype hoeft u niet op te geven. Hiervoor wordt een forfait berekend.","",AND(J7&lt;&gt;"",OR(H7="Uurtarief",H7="Vast tarief")),J7*L7,N7&gt;0,N7),"")</f>
        <v/>
      </c>
      <c r="Q7" s="6" t="str" cm="1">
        <f t="array" ref="Q7">_xlfn.IFNA(_xlfn.IFS(S7="Dit kostentype hoeft u niet op te geven. Hiervoor wordt een forfait berekend.","",AND(K7&lt;&gt;"",OR(H7="Uurtarief",H7="Vast tarief")),K7*M7,O7&gt;0,O7),"")</f>
        <v/>
      </c>
      <c r="R7" s="6" t="str" cm="1">
        <f t="array" ref="R7">_xlfn.IFS(OR(F7="",$C$3="Kies een berekeningsmethode op tabblad 'Begrotingsoverzicht'",$C$3="Geen vereenvoudigde kostenoptie"),"",S7="Dit kostentype hoeft u niet op te geven. Hiervoor wordt een forfait berekend.","",AND(K7&lt;&gt;"",OR(F7="Eigen arbeid",F7="Loonkosten")),(K7*M7)*0.4,AND(K7&lt;&gt;"",F7="IKS Loonkosten"),0,O7&gt;0,O7*0.23,O7 &lt;=0,0)</f>
        <v/>
      </c>
      <c r="S7" s="73" t="str" cm="1">
        <f t="array" ref="S7">IFERROR(_xlfn.IFS(AND($C$3="Vereenvoudigde kostenoptie voor arbeidskosten",G7&lt;&gt;"",G7&lt;&gt;"Overige kosten"),"Dit kostentype hoeft u niet op te geven. Hiervoor wordt een forfait berekend.",AND($C$3="Vereenvoudigde kostenoptie voor overige kosten",G7&lt;&gt;"",G7="Overige kosten"),"Dit kostentype hoeft u niet op te geven. Hiervoor wordt een forfait berekend."),"")</f>
        <v/>
      </c>
      <c r="T7" s="120"/>
    </row>
    <row r="8" spans="1:20" ht="15" customHeight="1" x14ac:dyDescent="0.25">
      <c r="A8" s="8">
        <v>3</v>
      </c>
      <c r="B8" s="122"/>
      <c r="C8" s="122"/>
      <c r="D8" s="122"/>
      <c r="E8" s="122"/>
      <c r="F8" s="122"/>
      <c r="G8" s="121" t="str">
        <f>IFERROR(VLOOKUP(F8,Kostentypen!$A$3:$C$20,2,FALSE),"")</f>
        <v/>
      </c>
      <c r="H8" s="121" t="str">
        <f>IFERROR(VLOOKUP(F8,Kostentypen!$A$3:$D$20,3,FALSE),"")</f>
        <v/>
      </c>
      <c r="I8" s="124"/>
      <c r="J8" s="71" t="str" cm="1">
        <f t="array" ref="J8">_xlfn.IFNA(_xlfn.IFS($C$3="Vereenvoudigde kostenoptie voor arbeidskosten","",AND($C$3="Geen vereenvoudigde kostenoptie",$H8="Vast tarief"),VLOOKUP($F8,'Vast tarief'!$B$3:$D$8,2,FALSE),AND($C$3="Vereenvoudigde kostenoptie voor overige kosten",$H8="Vast tarief"),VLOOKUP($F8,'Vast tarief'!$B$3:$D$8,3,FALSE),AND($H8="Uurtarief",$I8=""),0,AND($H8="Uurtarief", $F8="Loonkosten"),VLOOKUP(I8,'4. Uurtarief loonkosten'!$B$6:$P$55,13,FALSE),AND($H8="Uurtarief", $F8="IKS Loonkosten"),VLOOKUP(I8,'4. Uurtarief loonkosten'!$B$6:$P$55,15,FALSE)),"")</f>
        <v/>
      </c>
      <c r="K8" s="71" t="str" cm="1">
        <f t="array" ref="K8">_xlfn.IFNA(_xlfn.IFS($C$3="Vereenvoudigde kostenoptie voor arbeidskosten","",AND($C$3="Geen vereenvoudigde kostenoptie",$H8="Vast tarief"),VLOOKUP($F8,'Vast tarief'!$B$3:$D$8,2,FALSE),AND($C$3="Vereenvoudigde kostenoptie voor overige kosten",$H8="Vast tarief"),VLOOKUP($F8,'Vast tarief'!$B$3:$D$8,3,FALSE),AND($H8="Uurtarief",$I8=""),0,AND($H8="Uurtarief", $F8="Loonkosten"),VLOOKUP(I8,'4. Uurtarief loonkosten'!$B$6:$O$55,14,FALSE),AND($H8="Uurtarief", $F8="IKS Loonkosten"),VLOOKUP(I8,'4. Uurtarief loonkosten'!$B$6:$Q$55,16,FALSE)),"")</f>
        <v/>
      </c>
      <c r="L8" s="122"/>
      <c r="M8" s="122"/>
      <c r="N8" s="123"/>
      <c r="O8" s="123"/>
      <c r="P8" s="6" t="str" cm="1">
        <f t="array" ref="P8">_xlfn.IFNA(_xlfn.IFS(S8="Dit kostentype hoeft u niet op te geven. Hiervoor wordt een forfait berekend.","",AND(J8&lt;&gt;"",OR(H8="Uurtarief",H8="Vast tarief")),J8*L8,N8&gt;0,N8),"")</f>
        <v/>
      </c>
      <c r="Q8" s="6" t="str" cm="1">
        <f t="array" ref="Q8">_xlfn.IFNA(_xlfn.IFS(S8="Dit kostentype hoeft u niet op te geven. Hiervoor wordt een forfait berekend.","",AND(K8&lt;&gt;"",OR(H8="Uurtarief",H8="Vast tarief")),K8*M8,O8&gt;0,O8),"")</f>
        <v/>
      </c>
      <c r="R8" s="6" t="str" cm="1">
        <f t="array" ref="R8">_xlfn.IFS(OR(F8="",$C$3="Kies een berekeningsmethode op tabblad 'Begrotingsoverzicht'",$C$3="Geen vereenvoudigde kostenoptie"),"",S8="Dit kostentype hoeft u niet op te geven. Hiervoor wordt een forfait berekend.","",AND(K8&lt;&gt;"",OR(F8="Eigen arbeid",F8="Loonkosten")),(K8*M8)*0.4,AND(K8&lt;&gt;"",F8="IKS Loonkosten"),0,O8&gt;0,O8*0.23,O8 &lt;=0,0)</f>
        <v/>
      </c>
      <c r="S8" s="73" t="str" cm="1">
        <f t="array" ref="S8">IFERROR(_xlfn.IFS(AND($C$3="Vereenvoudigde kostenoptie voor arbeidskosten",G8&lt;&gt;"",G8&lt;&gt;"Overige kosten"),"Dit kostentype hoeft u niet op te geven. Hiervoor wordt een forfait berekend.",AND($C$3="Vereenvoudigde kostenoptie voor overige kosten",G8&lt;&gt;"",G8="Overige kosten"),"Dit kostentype hoeft u niet op te geven. Hiervoor wordt een forfait berekend."),"")</f>
        <v/>
      </c>
      <c r="T8" s="120"/>
    </row>
    <row r="9" spans="1:20" ht="15" customHeight="1" x14ac:dyDescent="0.25">
      <c r="A9" s="8">
        <v>4</v>
      </c>
      <c r="B9" s="122"/>
      <c r="C9" s="122"/>
      <c r="D9" s="122"/>
      <c r="E9" s="122"/>
      <c r="F9" s="122"/>
      <c r="G9" s="121" t="str">
        <f>IFERROR(VLOOKUP(F9,Kostentypen!$A$3:$C$20,2,FALSE),"")</f>
        <v/>
      </c>
      <c r="H9" s="121" t="str">
        <f>IFERROR(VLOOKUP(F9,Kostentypen!$A$3:$D$20,3,FALSE),"")</f>
        <v/>
      </c>
      <c r="I9" s="124"/>
      <c r="J9" s="71" t="str" cm="1">
        <f t="array" ref="J9">_xlfn.IFNA(_xlfn.IFS($C$3="Vereenvoudigde kostenoptie voor arbeidskosten","",AND($C$3="Geen vereenvoudigde kostenoptie",$H9="Vast tarief"),VLOOKUP($F9,'Vast tarief'!$B$3:$D$8,2,FALSE),AND($C$3="Vereenvoudigde kostenoptie voor overige kosten",$H9="Vast tarief"),VLOOKUP($F9,'Vast tarief'!$B$3:$D$8,3,FALSE),AND($H9="Uurtarief",$I9=""),0,AND($H9="Uurtarief", $F9="Loonkosten"),VLOOKUP(I9,'4. Uurtarief loonkosten'!$B$6:$P$55,13,FALSE),AND($H9="Uurtarief", $F9="IKS Loonkosten"),VLOOKUP(I9,'4. Uurtarief loonkosten'!$B$6:$P$55,15,FALSE)),"")</f>
        <v/>
      </c>
      <c r="K9" s="71" t="str" cm="1">
        <f t="array" ref="K9">_xlfn.IFNA(_xlfn.IFS($C$3="Vereenvoudigde kostenoptie voor arbeidskosten","",AND($C$3="Geen vereenvoudigde kostenoptie",$H9="Vast tarief"),VLOOKUP($F9,'Vast tarief'!$B$3:$D$8,2,FALSE),AND($C$3="Vereenvoudigde kostenoptie voor overige kosten",$H9="Vast tarief"),VLOOKUP($F9,'Vast tarief'!$B$3:$D$8,3,FALSE),AND($H9="Uurtarief",$I9=""),0,AND($H9="Uurtarief", $F9="Loonkosten"),VLOOKUP(I9,'4. Uurtarief loonkosten'!$B$6:$O$55,14,FALSE),AND($H9="Uurtarief", $F9="IKS Loonkosten"),VLOOKUP(I9,'4. Uurtarief loonkosten'!$B$6:$Q$55,16,FALSE)),"")</f>
        <v/>
      </c>
      <c r="L9" s="122"/>
      <c r="M9" s="122"/>
      <c r="N9" s="123"/>
      <c r="O9" s="123"/>
      <c r="P9" s="6" t="str" cm="1">
        <f t="array" ref="P9">_xlfn.IFNA(_xlfn.IFS(S9="Dit kostentype hoeft u niet op te geven. Hiervoor wordt een forfait berekend.","",AND(J9&lt;&gt;"",OR(H9="Uurtarief",H9="Vast tarief")),J9*L9,N9&gt;0,N9),"")</f>
        <v/>
      </c>
      <c r="Q9" s="6" t="str" cm="1">
        <f t="array" ref="Q9">_xlfn.IFNA(_xlfn.IFS(S9="Dit kostentype hoeft u niet op te geven. Hiervoor wordt een forfait berekend.","",AND(K9&lt;&gt;"",OR(H9="Uurtarief",H9="Vast tarief")),K9*M9,O9&gt;0,O9),"")</f>
        <v/>
      </c>
      <c r="R9" s="6" t="str" cm="1">
        <f t="array" ref="R9">_xlfn.IFS(OR(F9="",$C$3="Kies een berekeningsmethode op tabblad 'Begrotingsoverzicht'",$C$3="Geen vereenvoudigde kostenoptie"),"",S9="Dit kostentype hoeft u niet op te geven. Hiervoor wordt een forfait berekend.","",AND(K9&lt;&gt;"",OR(F9="Eigen arbeid",F9="Loonkosten")),(K9*M9)*0.4,AND(K9&lt;&gt;"",F9="IKS Loonkosten"),0,O9&gt;0,O9*0.23,O9 &lt;=0,0)</f>
        <v/>
      </c>
      <c r="S9" s="73" t="str" cm="1">
        <f t="array" ref="S9">IFERROR(_xlfn.IFS(AND($C$3="Vereenvoudigde kostenoptie voor arbeidskosten",G9&lt;&gt;"",G9&lt;&gt;"Overige kosten"),"Dit kostentype hoeft u niet op te geven. Hiervoor wordt een forfait berekend.",AND($C$3="Vereenvoudigde kostenoptie voor overige kosten",G9&lt;&gt;"",G9="Overige kosten"),"Dit kostentype hoeft u niet op te geven. Hiervoor wordt een forfait berekend."),"")</f>
        <v/>
      </c>
      <c r="T9" s="120"/>
    </row>
    <row r="10" spans="1:20" ht="15" customHeight="1" x14ac:dyDescent="0.25">
      <c r="A10" s="8">
        <v>5</v>
      </c>
      <c r="B10" s="122"/>
      <c r="C10" s="122"/>
      <c r="D10" s="122"/>
      <c r="E10" s="122"/>
      <c r="F10" s="122"/>
      <c r="G10" s="121" t="str">
        <f>IFERROR(VLOOKUP(F10,Kostentypen!$A$3:$C$20,2,FALSE),"")</f>
        <v/>
      </c>
      <c r="H10" s="121" t="str">
        <f>IFERROR(VLOOKUP(F10,Kostentypen!$A$3:$D$20,3,FALSE),"")</f>
        <v/>
      </c>
      <c r="I10" s="124"/>
      <c r="J10" s="71" t="str" cm="1">
        <f t="array" ref="J10">_xlfn.IFNA(_xlfn.IFS($C$3="Vereenvoudigde kostenoptie voor arbeidskosten","",AND($C$3="Geen vereenvoudigde kostenoptie",$H10="Vast tarief"),VLOOKUP($F10,'Vast tarief'!$B$3:$D$8,2,FALSE),AND($C$3="Vereenvoudigde kostenoptie voor overige kosten",$H10="Vast tarief"),VLOOKUP($F10,'Vast tarief'!$B$3:$D$8,3,FALSE),AND($H10="Uurtarief",$I10=""),0,AND($H10="Uurtarief", $F10="Loonkosten"),VLOOKUP(I10,'4. Uurtarief loonkosten'!$B$6:$P$55,13,FALSE),AND($H10="Uurtarief", $F10="IKS Loonkosten"),VLOOKUP(I10,'4. Uurtarief loonkosten'!$B$6:$P$55,15,FALSE)),"")</f>
        <v/>
      </c>
      <c r="K10" s="71" t="str" cm="1">
        <f t="array" ref="K10">_xlfn.IFNA(_xlfn.IFS($C$3="Vereenvoudigde kostenoptie voor arbeidskosten","",AND($C$3="Geen vereenvoudigde kostenoptie",$H10="Vast tarief"),VLOOKUP($F10,'Vast tarief'!$B$3:$D$8,2,FALSE),AND($C$3="Vereenvoudigde kostenoptie voor overige kosten",$H10="Vast tarief"),VLOOKUP($F10,'Vast tarief'!$B$3:$D$8,3,FALSE),AND($H10="Uurtarief",$I10=""),0,AND($H10="Uurtarief", $F10="Loonkosten"),VLOOKUP(I10,'4. Uurtarief loonkosten'!$B$6:$O$55,14,FALSE),AND($H10="Uurtarief", $F10="IKS Loonkosten"),VLOOKUP(I10,'4. Uurtarief loonkosten'!$B$6:$Q$55,16,FALSE)),"")</f>
        <v/>
      </c>
      <c r="L10" s="122"/>
      <c r="M10" s="122"/>
      <c r="N10" s="123"/>
      <c r="O10" s="123"/>
      <c r="P10" s="6" t="str" cm="1">
        <f t="array" ref="P10">_xlfn.IFNA(_xlfn.IFS(S10="Dit kostentype hoeft u niet op te geven. Hiervoor wordt een forfait berekend.","",AND(J10&lt;&gt;"",OR(H10="Uurtarief",H10="Vast tarief")),J10*L10,N10&gt;0,N10),"")</f>
        <v/>
      </c>
      <c r="Q10" s="6" t="str" cm="1">
        <f t="array" ref="Q10">_xlfn.IFNA(_xlfn.IFS(S10="Dit kostentype hoeft u niet op te geven. Hiervoor wordt een forfait berekend.","",AND(K10&lt;&gt;"",OR(H10="Uurtarief",H10="Vast tarief")),K10*M10,O10&gt;0,O10),"")</f>
        <v/>
      </c>
      <c r="R10" s="6" t="str" cm="1">
        <f t="array" ref="R10">_xlfn.IFS(OR(F10="",$C$3="Kies een berekeningsmethode op tabblad 'Begrotingsoverzicht'",$C$3="Geen vereenvoudigde kostenoptie"),"",S10="Dit kostentype hoeft u niet op te geven. Hiervoor wordt een forfait berekend.","",AND(K10&lt;&gt;"",OR(F10="Eigen arbeid",F10="Loonkosten")),(K10*M10)*0.4,AND(K10&lt;&gt;"",F10="IKS Loonkosten"),0,O10&gt;0,O10*0.23,O10 &lt;=0,0)</f>
        <v/>
      </c>
      <c r="S10" s="73" t="str" cm="1">
        <f t="array" ref="S10">IFERROR(_xlfn.IFS(AND($C$3="Vereenvoudigde kostenoptie voor arbeidskosten",G10&lt;&gt;"",G10&lt;&gt;"Overige kosten"),"Dit kostentype hoeft u niet op te geven. Hiervoor wordt een forfait berekend.",AND($C$3="Vereenvoudigde kostenoptie voor overige kosten",G10&lt;&gt;"",G10="Overige kosten"),"Dit kostentype hoeft u niet op te geven. Hiervoor wordt een forfait berekend."),"")</f>
        <v/>
      </c>
      <c r="T10" s="120"/>
    </row>
    <row r="11" spans="1:20" ht="15" customHeight="1" x14ac:dyDescent="0.25">
      <c r="A11" s="8">
        <v>6</v>
      </c>
      <c r="B11" s="122"/>
      <c r="C11" s="122"/>
      <c r="D11" s="122"/>
      <c r="E11" s="122"/>
      <c r="F11" s="122"/>
      <c r="G11" s="121" t="str">
        <f>IFERROR(VLOOKUP(F11,Kostentypen!$A$3:$C$20,2,FALSE),"")</f>
        <v/>
      </c>
      <c r="H11" s="121" t="str">
        <f>IFERROR(VLOOKUP(F11,Kostentypen!$A$3:$D$20,3,FALSE),"")</f>
        <v/>
      </c>
      <c r="I11" s="124"/>
      <c r="J11" s="71" t="str" cm="1">
        <f t="array" ref="J11">_xlfn.IFNA(_xlfn.IFS($C$3="Vereenvoudigde kostenoptie voor arbeidskosten","",AND($C$3="Geen vereenvoudigde kostenoptie",$H11="Vast tarief"),VLOOKUP($F11,'Vast tarief'!$B$3:$D$8,2,FALSE),AND($C$3="Vereenvoudigde kostenoptie voor overige kosten",$H11="Vast tarief"),VLOOKUP($F11,'Vast tarief'!$B$3:$D$8,3,FALSE),AND($H11="Uurtarief",$I11=""),0,AND($H11="Uurtarief", $F11="Loonkosten"),VLOOKUP(I11,'4. Uurtarief loonkosten'!$B$6:$P$55,13,FALSE),AND($H11="Uurtarief", $F11="IKS Loonkosten"),VLOOKUP(I11,'4. Uurtarief loonkosten'!$B$6:$P$55,15,FALSE)),"")</f>
        <v/>
      </c>
      <c r="K11" s="71" t="str" cm="1">
        <f t="array" ref="K11">_xlfn.IFNA(_xlfn.IFS($C$3="Vereenvoudigde kostenoptie voor arbeidskosten","",AND($C$3="Geen vereenvoudigde kostenoptie",$H11="Vast tarief"),VLOOKUP($F11,'Vast tarief'!$B$3:$D$8,2,FALSE),AND($C$3="Vereenvoudigde kostenoptie voor overige kosten",$H11="Vast tarief"),VLOOKUP($F11,'Vast tarief'!$B$3:$D$8,3,FALSE),AND($H11="Uurtarief",$I11=""),0,AND($H11="Uurtarief", $F11="Loonkosten"),VLOOKUP(I11,'4. Uurtarief loonkosten'!$B$6:$O$55,14,FALSE),AND($H11="Uurtarief", $F11="IKS Loonkosten"),VLOOKUP(I11,'4. Uurtarief loonkosten'!$B$6:$Q$55,16,FALSE)),"")</f>
        <v/>
      </c>
      <c r="L11" s="122"/>
      <c r="M11" s="122"/>
      <c r="N11" s="123"/>
      <c r="O11" s="123"/>
      <c r="P11" s="6" t="str" cm="1">
        <f t="array" ref="P11">_xlfn.IFNA(_xlfn.IFS(S11="Dit kostentype hoeft u niet op te geven. Hiervoor wordt een forfait berekend.","",AND(J11&lt;&gt;"",OR(H11="Uurtarief",H11="Vast tarief")),J11*L11,N11&gt;0,N11),"")</f>
        <v/>
      </c>
      <c r="Q11" s="6" t="str" cm="1">
        <f t="array" ref="Q11">_xlfn.IFNA(_xlfn.IFS(S11="Dit kostentype hoeft u niet op te geven. Hiervoor wordt een forfait berekend.","",AND(K11&lt;&gt;"",OR(H11="Uurtarief",H11="Vast tarief")),K11*M11,O11&gt;0,O11),"")</f>
        <v/>
      </c>
      <c r="R11" s="6" t="str" cm="1">
        <f t="array" ref="R11">_xlfn.IFS(OR(F11="",$C$3="Kies een berekeningsmethode op tabblad 'Begrotingsoverzicht'",$C$3="Geen vereenvoudigde kostenoptie"),"",S11="Dit kostentype hoeft u niet op te geven. Hiervoor wordt een forfait berekend.","",AND(K11&lt;&gt;"",OR(F11="Eigen arbeid",F11="Loonkosten")),(K11*M11)*0.4,AND(K11&lt;&gt;"",F11="IKS Loonkosten"),0,O11&gt;0,O11*0.23,O11 &lt;=0,0)</f>
        <v/>
      </c>
      <c r="S11" s="73" t="str" cm="1">
        <f t="array" ref="S11">IFERROR(_xlfn.IFS(AND($C$3="Vereenvoudigde kostenoptie voor arbeidskosten",G11&lt;&gt;"",G11&lt;&gt;"Overige kosten"),"Dit kostentype hoeft u niet op te geven. Hiervoor wordt een forfait berekend.",AND($C$3="Vereenvoudigde kostenoptie voor overige kosten",G11&lt;&gt;"",G11="Overige kosten"),"Dit kostentype hoeft u niet op te geven. Hiervoor wordt een forfait berekend."),"")</f>
        <v/>
      </c>
      <c r="T11" s="120"/>
    </row>
    <row r="12" spans="1:20" ht="15" customHeight="1" x14ac:dyDescent="0.25">
      <c r="A12" s="8">
        <v>7</v>
      </c>
      <c r="B12" s="122"/>
      <c r="C12" s="122"/>
      <c r="D12" s="122"/>
      <c r="E12" s="122"/>
      <c r="F12" s="122"/>
      <c r="G12" s="121" t="str">
        <f>IFERROR(VLOOKUP(F12,Kostentypen!$A$3:$C$20,2,FALSE),"")</f>
        <v/>
      </c>
      <c r="H12" s="121" t="str">
        <f>IFERROR(VLOOKUP(F12,Kostentypen!$A$3:$D$20,3,FALSE),"")</f>
        <v/>
      </c>
      <c r="I12" s="124"/>
      <c r="J12" s="71" t="str" cm="1">
        <f t="array" ref="J12">_xlfn.IFNA(_xlfn.IFS($C$3="Vereenvoudigde kostenoptie voor arbeidskosten","",AND($C$3="Geen vereenvoudigde kostenoptie",$H12="Vast tarief"),VLOOKUP($F12,'Vast tarief'!$B$3:$D$8,2,FALSE),AND($C$3="Vereenvoudigde kostenoptie voor overige kosten",$H12="Vast tarief"),VLOOKUP($F12,'Vast tarief'!$B$3:$D$8,3,FALSE),AND($H12="Uurtarief",$I12=""),0,AND($H12="Uurtarief", $F12="Loonkosten"),VLOOKUP(I12,'4. Uurtarief loonkosten'!$B$6:$P$55,13,FALSE),AND($H12="Uurtarief", $F12="IKS Loonkosten"),VLOOKUP(I12,'4. Uurtarief loonkosten'!$B$6:$P$55,15,FALSE)),"")</f>
        <v/>
      </c>
      <c r="K12" s="71" t="str" cm="1">
        <f t="array" ref="K12">_xlfn.IFNA(_xlfn.IFS($C$3="Vereenvoudigde kostenoptie voor arbeidskosten","",AND($C$3="Geen vereenvoudigde kostenoptie",$H12="Vast tarief"),VLOOKUP($F12,'Vast tarief'!$B$3:$D$8,2,FALSE),AND($C$3="Vereenvoudigde kostenoptie voor overige kosten",$H12="Vast tarief"),VLOOKUP($F12,'Vast tarief'!$B$3:$D$8,3,FALSE),AND($H12="Uurtarief",$I12=""),0,AND($H12="Uurtarief", $F12="Loonkosten"),VLOOKUP(I12,'4. Uurtarief loonkosten'!$B$6:$O$55,14,FALSE),AND($H12="Uurtarief", $F12="IKS Loonkosten"),VLOOKUP(I12,'4. Uurtarief loonkosten'!$B$6:$Q$55,16,FALSE)),"")</f>
        <v/>
      </c>
      <c r="L12" s="122"/>
      <c r="M12" s="122"/>
      <c r="N12" s="123"/>
      <c r="O12" s="123"/>
      <c r="P12" s="6" t="str" cm="1">
        <f t="array" ref="P12">_xlfn.IFNA(_xlfn.IFS(S12="Dit kostentype hoeft u niet op te geven. Hiervoor wordt een forfait berekend.","",AND(J12&lt;&gt;"",OR(H12="Uurtarief",H12="Vast tarief")),J12*L12,N12&gt;0,N12),"")</f>
        <v/>
      </c>
      <c r="Q12" s="6" t="str" cm="1">
        <f t="array" ref="Q12">_xlfn.IFNA(_xlfn.IFS(S12="Dit kostentype hoeft u niet op te geven. Hiervoor wordt een forfait berekend.","",AND(K12&lt;&gt;"",OR(H12="Uurtarief",H12="Vast tarief")),K12*M12,O12&gt;0,O12),"")</f>
        <v/>
      </c>
      <c r="R12" s="6" t="str" cm="1">
        <f t="array" ref="R12">_xlfn.IFS(OR(F12="",$C$3="Kies een berekeningsmethode op tabblad 'Begrotingsoverzicht'",$C$3="Geen vereenvoudigde kostenoptie"),"",S12="Dit kostentype hoeft u niet op te geven. Hiervoor wordt een forfait berekend.","",AND(K12&lt;&gt;"",OR(F12="Eigen arbeid",F12="Loonkosten")),(K12*M12)*0.4,AND(K12&lt;&gt;"",F12="IKS Loonkosten"),0,O12&gt;0,O12*0.23,O12 &lt;=0,0)</f>
        <v/>
      </c>
      <c r="S12" s="73" t="str" cm="1">
        <f t="array" ref="S12">IFERROR(_xlfn.IFS(AND($C$3="Vereenvoudigde kostenoptie voor arbeidskosten",G12&lt;&gt;"",G12&lt;&gt;"Overige kosten"),"Dit kostentype hoeft u niet op te geven. Hiervoor wordt een forfait berekend.",AND($C$3="Vereenvoudigde kostenoptie voor overige kosten",G12&lt;&gt;"",G12="Overige kosten"),"Dit kostentype hoeft u niet op te geven. Hiervoor wordt een forfait berekend."),"")</f>
        <v/>
      </c>
      <c r="T12" s="120"/>
    </row>
    <row r="13" spans="1:20" ht="15" customHeight="1" x14ac:dyDescent="0.25">
      <c r="A13" s="8">
        <v>8</v>
      </c>
      <c r="B13" s="122"/>
      <c r="C13" s="122"/>
      <c r="D13" s="122"/>
      <c r="E13" s="122"/>
      <c r="F13" s="122"/>
      <c r="G13" s="121" t="str">
        <f>IFERROR(VLOOKUP(F13,Kostentypen!$A$3:$C$20,2,FALSE),"")</f>
        <v/>
      </c>
      <c r="H13" s="121" t="str">
        <f>IFERROR(VLOOKUP(F13,Kostentypen!$A$3:$D$20,3,FALSE),"")</f>
        <v/>
      </c>
      <c r="I13" s="124"/>
      <c r="J13" s="71" t="str" cm="1">
        <f t="array" ref="J13">_xlfn.IFNA(_xlfn.IFS($C$3="Vereenvoudigde kostenoptie voor arbeidskosten","",AND($C$3="Geen vereenvoudigde kostenoptie",$H13="Vast tarief"),VLOOKUP($F13,'Vast tarief'!$B$3:$D$8,2,FALSE),AND($C$3="Vereenvoudigde kostenoptie voor overige kosten",$H13="Vast tarief"),VLOOKUP($F13,'Vast tarief'!$B$3:$D$8,3,FALSE),AND($H13="Uurtarief",$I13=""),0,AND($H13="Uurtarief", $F13="Loonkosten"),VLOOKUP(I13,'4. Uurtarief loonkosten'!$B$6:$P$55,13,FALSE),AND($H13="Uurtarief", $F13="IKS Loonkosten"),VLOOKUP(I13,'4. Uurtarief loonkosten'!$B$6:$P$55,15,FALSE)),"")</f>
        <v/>
      </c>
      <c r="K13" s="71" t="str" cm="1">
        <f t="array" ref="K13">_xlfn.IFNA(_xlfn.IFS($C$3="Vereenvoudigde kostenoptie voor arbeidskosten","",AND($C$3="Geen vereenvoudigde kostenoptie",$H13="Vast tarief"),VLOOKUP($F13,'Vast tarief'!$B$3:$D$8,2,FALSE),AND($C$3="Vereenvoudigde kostenoptie voor overige kosten",$H13="Vast tarief"),VLOOKUP($F13,'Vast tarief'!$B$3:$D$8,3,FALSE),AND($H13="Uurtarief",$I13=""),0,AND($H13="Uurtarief", $F13="Loonkosten"),VLOOKUP(I13,'4. Uurtarief loonkosten'!$B$6:$O$55,14,FALSE),AND($H13="Uurtarief", $F13="IKS Loonkosten"),VLOOKUP(I13,'4. Uurtarief loonkosten'!$B$6:$Q$55,16,FALSE)),"")</f>
        <v/>
      </c>
      <c r="L13" s="122"/>
      <c r="M13" s="122"/>
      <c r="N13" s="123"/>
      <c r="O13" s="123"/>
      <c r="P13" s="6" t="str" cm="1">
        <f t="array" ref="P13">_xlfn.IFNA(_xlfn.IFS(S13="Dit kostentype hoeft u niet op te geven. Hiervoor wordt een forfait berekend.","",AND(J13&lt;&gt;"",OR(H13="Uurtarief",H13="Vast tarief")),J13*L13,N13&gt;0,N13),"")</f>
        <v/>
      </c>
      <c r="Q13" s="6" t="str" cm="1">
        <f t="array" ref="Q13">_xlfn.IFNA(_xlfn.IFS(S13="Dit kostentype hoeft u niet op te geven. Hiervoor wordt een forfait berekend.","",AND(K13&lt;&gt;"",OR(H13="Uurtarief",H13="Vast tarief")),K13*M13,O13&gt;0,O13),"")</f>
        <v/>
      </c>
      <c r="R13" s="6" t="str" cm="1">
        <f t="array" ref="R13">_xlfn.IFS(OR(F13="",$C$3="Kies een berekeningsmethode op tabblad 'Begrotingsoverzicht'",$C$3="Geen vereenvoudigde kostenoptie"),"",S13="Dit kostentype hoeft u niet op te geven. Hiervoor wordt een forfait berekend.","",AND(K13&lt;&gt;"",OR(F13="Eigen arbeid",F13="Loonkosten")),(K13*M13)*0.4,AND(K13&lt;&gt;"",F13="IKS Loonkosten"),0,O13&gt;0,O13*0.23,O13 &lt;=0,0)</f>
        <v/>
      </c>
      <c r="S13" s="73" t="str" cm="1">
        <f t="array" ref="S13">IFERROR(_xlfn.IFS(AND($C$3="Vereenvoudigde kostenoptie voor arbeidskosten",G13&lt;&gt;"",G13&lt;&gt;"Overige kosten"),"Dit kostentype hoeft u niet op te geven. Hiervoor wordt een forfait berekend.",AND($C$3="Vereenvoudigde kostenoptie voor overige kosten",G13&lt;&gt;"",G13="Overige kosten"),"Dit kostentype hoeft u niet op te geven. Hiervoor wordt een forfait berekend."),"")</f>
        <v/>
      </c>
      <c r="T13" s="120"/>
    </row>
    <row r="14" spans="1:20" ht="15" customHeight="1" x14ac:dyDescent="0.25">
      <c r="A14" s="8">
        <v>9</v>
      </c>
      <c r="B14" s="122"/>
      <c r="C14" s="122"/>
      <c r="D14" s="122"/>
      <c r="E14" s="122"/>
      <c r="F14" s="122"/>
      <c r="G14" s="121" t="str">
        <f>IFERROR(VLOOKUP(F14,Kostentypen!$A$3:$C$20,2,FALSE),"")</f>
        <v/>
      </c>
      <c r="H14" s="121" t="str">
        <f>IFERROR(VLOOKUP(F14,Kostentypen!$A$3:$D$20,3,FALSE),"")</f>
        <v/>
      </c>
      <c r="I14" s="124"/>
      <c r="J14" s="71" t="str" cm="1">
        <f t="array" ref="J14">_xlfn.IFNA(_xlfn.IFS($C$3="Vereenvoudigde kostenoptie voor arbeidskosten","",AND($C$3="Geen vereenvoudigde kostenoptie",$H14="Vast tarief"),VLOOKUP($F14,'Vast tarief'!$B$3:$D$8,2,FALSE),AND($C$3="Vereenvoudigde kostenoptie voor overige kosten",$H14="Vast tarief"),VLOOKUP($F14,'Vast tarief'!$B$3:$D$8,3,FALSE),AND($H14="Uurtarief",$I14=""),0,AND($H14="Uurtarief", $F14="Loonkosten"),VLOOKUP(I14,'4. Uurtarief loonkosten'!$B$6:$P$55,13,FALSE),AND($H14="Uurtarief", $F14="IKS Loonkosten"),VLOOKUP(I14,'4. Uurtarief loonkosten'!$B$6:$P$55,15,FALSE)),"")</f>
        <v/>
      </c>
      <c r="K14" s="71" t="str" cm="1">
        <f t="array" ref="K14">_xlfn.IFNA(_xlfn.IFS($C$3="Vereenvoudigde kostenoptie voor arbeidskosten","",AND($C$3="Geen vereenvoudigde kostenoptie",$H14="Vast tarief"),VLOOKUP($F14,'Vast tarief'!$B$3:$D$8,2,FALSE),AND($C$3="Vereenvoudigde kostenoptie voor overige kosten",$H14="Vast tarief"),VLOOKUP($F14,'Vast tarief'!$B$3:$D$8,3,FALSE),AND($H14="Uurtarief",$I14=""),0,AND($H14="Uurtarief", $F14="Loonkosten"),VLOOKUP(I14,'4. Uurtarief loonkosten'!$B$6:$O$55,14,FALSE),AND($H14="Uurtarief", $F14="IKS Loonkosten"),VLOOKUP(I14,'4. Uurtarief loonkosten'!$B$6:$Q$55,16,FALSE)),"")</f>
        <v/>
      </c>
      <c r="L14" s="122"/>
      <c r="M14" s="122"/>
      <c r="N14" s="123"/>
      <c r="O14" s="123"/>
      <c r="P14" s="6" t="str" cm="1">
        <f t="array" ref="P14">_xlfn.IFNA(_xlfn.IFS(S14="Dit kostentype hoeft u niet op te geven. Hiervoor wordt een forfait berekend.","",AND(J14&lt;&gt;"",OR(H14="Uurtarief",H14="Vast tarief")),J14*L14,N14&gt;0,N14),"")</f>
        <v/>
      </c>
      <c r="Q14" s="6" t="str" cm="1">
        <f t="array" ref="Q14">_xlfn.IFNA(_xlfn.IFS(S14="Dit kostentype hoeft u niet op te geven. Hiervoor wordt een forfait berekend.","",AND(K14&lt;&gt;"",OR(H14="Uurtarief",H14="Vast tarief")),K14*M14,O14&gt;0,O14),"")</f>
        <v/>
      </c>
      <c r="R14" s="6" t="str" cm="1">
        <f t="array" ref="R14">_xlfn.IFS(OR(F14="",$C$3="Kies een berekeningsmethode op tabblad 'Begrotingsoverzicht'",$C$3="Geen vereenvoudigde kostenoptie"),"",S14="Dit kostentype hoeft u niet op te geven. Hiervoor wordt een forfait berekend.","",AND(K14&lt;&gt;"",OR(F14="Eigen arbeid",F14="Loonkosten")),(K14*M14)*0.4,AND(K14&lt;&gt;"",F14="IKS Loonkosten"),0,O14&gt;0,O14*0.23,O14 &lt;=0,0)</f>
        <v/>
      </c>
      <c r="S14" s="73" t="str" cm="1">
        <f t="array" ref="S14">IFERROR(_xlfn.IFS(AND($C$3="Vereenvoudigde kostenoptie voor arbeidskosten",G14&lt;&gt;"",G14&lt;&gt;"Overige kosten"),"Dit kostentype hoeft u niet op te geven. Hiervoor wordt een forfait berekend.",AND($C$3="Vereenvoudigde kostenoptie voor overige kosten",G14&lt;&gt;"",G14="Overige kosten"),"Dit kostentype hoeft u niet op te geven. Hiervoor wordt een forfait berekend."),"")</f>
        <v/>
      </c>
      <c r="T14" s="120"/>
    </row>
    <row r="15" spans="1:20" ht="15" customHeight="1" x14ac:dyDescent="0.25">
      <c r="A15" s="8">
        <v>10</v>
      </c>
      <c r="B15" s="122"/>
      <c r="C15" s="122"/>
      <c r="D15" s="122"/>
      <c r="E15" s="122"/>
      <c r="F15" s="122"/>
      <c r="G15" s="121" t="str">
        <f>IFERROR(VLOOKUP(F15,Kostentypen!$A$3:$C$20,2,FALSE),"")</f>
        <v/>
      </c>
      <c r="H15" s="121" t="str">
        <f>IFERROR(VLOOKUP(F15,Kostentypen!$A$3:$D$20,3,FALSE),"")</f>
        <v/>
      </c>
      <c r="I15" s="124"/>
      <c r="J15" s="71" t="str" cm="1">
        <f t="array" ref="J15">_xlfn.IFNA(_xlfn.IFS($C$3="Vereenvoudigde kostenoptie voor arbeidskosten","",AND($C$3="Geen vereenvoudigde kostenoptie",$H15="Vast tarief"),VLOOKUP($F15,'Vast tarief'!$B$3:$D$8,2,FALSE),AND($C$3="Vereenvoudigde kostenoptie voor overige kosten",$H15="Vast tarief"),VLOOKUP($F15,'Vast tarief'!$B$3:$D$8,3,FALSE),AND($H15="Uurtarief",$I15=""),0,AND($H15="Uurtarief", $F15="Loonkosten"),VLOOKUP(I15,'4. Uurtarief loonkosten'!$B$6:$P$55,13,FALSE),AND($H15="Uurtarief", $F15="IKS Loonkosten"),VLOOKUP(I15,'4. Uurtarief loonkosten'!$B$6:$P$55,15,FALSE)),"")</f>
        <v/>
      </c>
      <c r="K15" s="71" t="str" cm="1">
        <f t="array" ref="K15">_xlfn.IFNA(_xlfn.IFS($C$3="Vereenvoudigde kostenoptie voor arbeidskosten","",AND($C$3="Geen vereenvoudigde kostenoptie",$H15="Vast tarief"),VLOOKUP($F15,'Vast tarief'!$B$3:$D$8,2,FALSE),AND($C$3="Vereenvoudigde kostenoptie voor overige kosten",$H15="Vast tarief"),VLOOKUP($F15,'Vast tarief'!$B$3:$D$8,3,FALSE),AND($H15="Uurtarief",$I15=""),0,AND($H15="Uurtarief", $F15="Loonkosten"),VLOOKUP(I15,'4. Uurtarief loonkosten'!$B$6:$O$55,14,FALSE),AND($H15="Uurtarief", $F15="IKS Loonkosten"),VLOOKUP(I15,'4. Uurtarief loonkosten'!$B$6:$Q$55,16,FALSE)),"")</f>
        <v/>
      </c>
      <c r="L15" s="122"/>
      <c r="M15" s="122"/>
      <c r="N15" s="123"/>
      <c r="O15" s="123"/>
      <c r="P15" s="6" t="str" cm="1">
        <f t="array" ref="P15">_xlfn.IFNA(_xlfn.IFS(S15="Dit kostentype hoeft u niet op te geven. Hiervoor wordt een forfait berekend.","",AND(J15&lt;&gt;"",OR(H15="Uurtarief",H15="Vast tarief")),J15*L15,N15&gt;0,N15),"")</f>
        <v/>
      </c>
      <c r="Q15" s="6" t="str" cm="1">
        <f t="array" ref="Q15">_xlfn.IFNA(_xlfn.IFS(S15="Dit kostentype hoeft u niet op te geven. Hiervoor wordt een forfait berekend.","",AND(K15&lt;&gt;"",OR(H15="Uurtarief",H15="Vast tarief")),K15*M15,O15&gt;0,O15),"")</f>
        <v/>
      </c>
      <c r="R15" s="6" t="str" cm="1">
        <f t="array" ref="R15">_xlfn.IFS(OR(F15="",$C$3="Kies een berekeningsmethode op tabblad 'Begrotingsoverzicht'",$C$3="Geen vereenvoudigde kostenoptie"),"",S15="Dit kostentype hoeft u niet op te geven. Hiervoor wordt een forfait berekend.","",AND(K15&lt;&gt;"",OR(F15="Eigen arbeid",F15="Loonkosten")),(K15*M15)*0.4,AND(K15&lt;&gt;"",F15="IKS Loonkosten"),0,O15&gt;0,O15*0.23,O15 &lt;=0,0)</f>
        <v/>
      </c>
      <c r="S15" s="73" t="str" cm="1">
        <f t="array" ref="S15">IFERROR(_xlfn.IFS(AND($C$3="Vereenvoudigde kostenoptie voor arbeidskosten",G15&lt;&gt;"",G15&lt;&gt;"Overige kosten"),"Dit kostentype hoeft u niet op te geven. Hiervoor wordt een forfait berekend.",AND($C$3="Vereenvoudigde kostenoptie voor overige kosten",G15&lt;&gt;"",G15="Overige kosten"),"Dit kostentype hoeft u niet op te geven. Hiervoor wordt een forfait berekend."),"")</f>
        <v/>
      </c>
      <c r="T15" s="120"/>
    </row>
    <row r="16" spans="1:20" ht="15" customHeight="1" x14ac:dyDescent="0.25">
      <c r="A16" s="8">
        <v>11</v>
      </c>
      <c r="B16" s="122"/>
      <c r="C16" s="122"/>
      <c r="D16" s="122"/>
      <c r="E16" s="122"/>
      <c r="F16" s="122"/>
      <c r="G16" s="121" t="str">
        <f>IFERROR(VLOOKUP(F16,Kostentypen!$A$3:$C$20,2,FALSE),"")</f>
        <v/>
      </c>
      <c r="H16" s="121" t="str">
        <f>IFERROR(VLOOKUP(F16,Kostentypen!$A$3:$D$20,3,FALSE),"")</f>
        <v/>
      </c>
      <c r="I16" s="124"/>
      <c r="J16" s="71" t="str" cm="1">
        <f t="array" ref="J16">_xlfn.IFNA(_xlfn.IFS($C$3="Vereenvoudigde kostenoptie voor arbeidskosten","",AND($C$3="Geen vereenvoudigde kostenoptie",$H16="Vast tarief"),VLOOKUP($F16,'Vast tarief'!$B$3:$D$8,2,FALSE),AND($C$3="Vereenvoudigde kostenoptie voor overige kosten",$H16="Vast tarief"),VLOOKUP($F16,'Vast tarief'!$B$3:$D$8,3,FALSE),AND($H16="Uurtarief",$I16=""),0,AND($H16="Uurtarief", $F16="Loonkosten"),VLOOKUP(I16,'4. Uurtarief loonkosten'!$B$6:$P$55,13,FALSE),AND($H16="Uurtarief", $F16="IKS Loonkosten"),VLOOKUP(I16,'4. Uurtarief loonkosten'!$B$6:$P$55,15,FALSE)),"")</f>
        <v/>
      </c>
      <c r="K16" s="71" t="str" cm="1">
        <f t="array" ref="K16">_xlfn.IFNA(_xlfn.IFS($C$3="Vereenvoudigde kostenoptie voor arbeidskosten","",AND($C$3="Geen vereenvoudigde kostenoptie",$H16="Vast tarief"),VLOOKUP($F16,'Vast tarief'!$B$3:$D$8,2,FALSE),AND($C$3="Vereenvoudigde kostenoptie voor overige kosten",$H16="Vast tarief"),VLOOKUP($F16,'Vast tarief'!$B$3:$D$8,3,FALSE),AND($H16="Uurtarief",$I16=""),0,AND($H16="Uurtarief", $F16="Loonkosten"),VLOOKUP(I16,'4. Uurtarief loonkosten'!$B$6:$O$55,14,FALSE),AND($H16="Uurtarief", $F16="IKS Loonkosten"),VLOOKUP(I16,'4. Uurtarief loonkosten'!$B$6:$Q$55,16,FALSE)),"")</f>
        <v/>
      </c>
      <c r="L16" s="122"/>
      <c r="M16" s="122"/>
      <c r="N16" s="123"/>
      <c r="O16" s="123"/>
      <c r="P16" s="6" t="str" cm="1">
        <f t="array" ref="P16">_xlfn.IFNA(_xlfn.IFS(S16="Dit kostentype hoeft u niet op te geven. Hiervoor wordt een forfait berekend.","",AND(J16&lt;&gt;"",OR(H16="Uurtarief",H16="Vast tarief")),J16*L16,N16&gt;0,N16),"")</f>
        <v/>
      </c>
      <c r="Q16" s="6" t="str" cm="1">
        <f t="array" ref="Q16">_xlfn.IFNA(_xlfn.IFS(S16="Dit kostentype hoeft u niet op te geven. Hiervoor wordt een forfait berekend.","",AND(K16&lt;&gt;"",OR(H16="Uurtarief",H16="Vast tarief")),K16*M16,O16&gt;0,O16),"")</f>
        <v/>
      </c>
      <c r="R16" s="6" t="str" cm="1">
        <f t="array" ref="R16">_xlfn.IFS(OR(F16="",$C$3="Kies een berekeningsmethode op tabblad 'Begrotingsoverzicht'",$C$3="Geen vereenvoudigde kostenoptie"),"",S16="Dit kostentype hoeft u niet op te geven. Hiervoor wordt een forfait berekend.","",AND(K16&lt;&gt;"",OR(F16="Eigen arbeid",F16="Loonkosten")),(K16*M16)*0.4,AND(K16&lt;&gt;"",F16="IKS Loonkosten"),0,O16&gt;0,O16*0.23,O16 &lt;=0,0)</f>
        <v/>
      </c>
      <c r="S16" s="73" t="str" cm="1">
        <f t="array" ref="S16">IFERROR(_xlfn.IFS(AND($C$3="Vereenvoudigde kostenoptie voor arbeidskosten",G16&lt;&gt;"",G16&lt;&gt;"Overige kosten"),"Dit kostentype hoeft u niet op te geven. Hiervoor wordt een forfait berekend.",AND($C$3="Vereenvoudigde kostenoptie voor overige kosten",G16&lt;&gt;"",G16="Overige kosten"),"Dit kostentype hoeft u niet op te geven. Hiervoor wordt een forfait berekend."),"")</f>
        <v/>
      </c>
      <c r="T16" s="120"/>
    </row>
    <row r="17" spans="1:20" ht="15" customHeight="1" x14ac:dyDescent="0.25">
      <c r="A17" s="8">
        <v>12</v>
      </c>
      <c r="B17" s="122"/>
      <c r="C17" s="122"/>
      <c r="D17" s="122"/>
      <c r="E17" s="122"/>
      <c r="F17" s="122"/>
      <c r="G17" s="121" t="str">
        <f>IFERROR(VLOOKUP(F17,Kostentypen!$A$3:$C$20,2,FALSE),"")</f>
        <v/>
      </c>
      <c r="H17" s="121" t="str">
        <f>IFERROR(VLOOKUP(F17,Kostentypen!$A$3:$D$20,3,FALSE),"")</f>
        <v/>
      </c>
      <c r="I17" s="124"/>
      <c r="J17" s="71" t="str" cm="1">
        <f t="array" ref="J17">_xlfn.IFNA(_xlfn.IFS($C$3="Vereenvoudigde kostenoptie voor arbeidskosten","",AND($C$3="Geen vereenvoudigde kostenoptie",$H17="Vast tarief"),VLOOKUP($F17,'Vast tarief'!$B$3:$D$8,2,FALSE),AND($C$3="Vereenvoudigde kostenoptie voor overige kosten",$H17="Vast tarief"),VLOOKUP($F17,'Vast tarief'!$B$3:$D$8,3,FALSE),AND($H17="Uurtarief",$I17=""),0,AND($H17="Uurtarief", $F17="Loonkosten"),VLOOKUP(I17,'4. Uurtarief loonkosten'!$B$6:$P$55,13,FALSE),AND($H17="Uurtarief", $F17="IKS Loonkosten"),VLOOKUP(I17,'4. Uurtarief loonkosten'!$B$6:$P$55,15,FALSE)),"")</f>
        <v/>
      </c>
      <c r="K17" s="71" t="str" cm="1">
        <f t="array" ref="K17">_xlfn.IFNA(_xlfn.IFS($C$3="Vereenvoudigde kostenoptie voor arbeidskosten","",AND($C$3="Geen vereenvoudigde kostenoptie",$H17="Vast tarief"),VLOOKUP($F17,'Vast tarief'!$B$3:$D$8,2,FALSE),AND($C$3="Vereenvoudigde kostenoptie voor overige kosten",$H17="Vast tarief"),VLOOKUP($F17,'Vast tarief'!$B$3:$D$8,3,FALSE),AND($H17="Uurtarief",$I17=""),0,AND($H17="Uurtarief", $F17="Loonkosten"),VLOOKUP(I17,'4. Uurtarief loonkosten'!$B$6:$O$55,14,FALSE),AND($H17="Uurtarief", $F17="IKS Loonkosten"),VLOOKUP(I17,'4. Uurtarief loonkosten'!$B$6:$Q$55,16,FALSE)),"")</f>
        <v/>
      </c>
      <c r="L17" s="122"/>
      <c r="M17" s="122"/>
      <c r="N17" s="123"/>
      <c r="O17" s="123"/>
      <c r="P17" s="6" t="str" cm="1">
        <f t="array" ref="P17">_xlfn.IFNA(_xlfn.IFS(S17="Dit kostentype hoeft u niet op te geven. Hiervoor wordt een forfait berekend.","",AND(J17&lt;&gt;"",OR(H17="Uurtarief",H17="Vast tarief")),J17*L17,N17&gt;0,N17),"")</f>
        <v/>
      </c>
      <c r="Q17" s="6" t="str" cm="1">
        <f t="array" ref="Q17">_xlfn.IFNA(_xlfn.IFS(S17="Dit kostentype hoeft u niet op te geven. Hiervoor wordt een forfait berekend.","",AND(K17&lt;&gt;"",OR(H17="Uurtarief",H17="Vast tarief")),K17*M17,O17&gt;0,O17),"")</f>
        <v/>
      </c>
      <c r="R17" s="6" t="str" cm="1">
        <f t="array" ref="R17">_xlfn.IFS(OR(F17="",$C$3="Kies een berekeningsmethode op tabblad 'Begrotingsoverzicht'",$C$3="Geen vereenvoudigde kostenoptie"),"",S17="Dit kostentype hoeft u niet op te geven. Hiervoor wordt een forfait berekend.","",AND(K17&lt;&gt;"",OR(F17="Eigen arbeid",F17="Loonkosten")),(K17*M17)*0.4,AND(K17&lt;&gt;"",F17="IKS Loonkosten"),0,O17&gt;0,O17*0.23,O17 &lt;=0,0)</f>
        <v/>
      </c>
      <c r="S17" s="73" t="str" cm="1">
        <f t="array" ref="S17">IFERROR(_xlfn.IFS(AND($C$3="Vereenvoudigde kostenoptie voor arbeidskosten",G17&lt;&gt;"",G17&lt;&gt;"Overige kosten"),"Dit kostentype hoeft u niet op te geven. Hiervoor wordt een forfait berekend.",AND($C$3="Vereenvoudigde kostenoptie voor overige kosten",G17&lt;&gt;"",G17="Overige kosten"),"Dit kostentype hoeft u niet op te geven. Hiervoor wordt een forfait berekend."),"")</f>
        <v/>
      </c>
      <c r="T17" s="120"/>
    </row>
    <row r="18" spans="1:20" ht="15" customHeight="1" x14ac:dyDescent="0.25">
      <c r="A18" s="8">
        <v>13</v>
      </c>
      <c r="B18" s="122"/>
      <c r="C18" s="122"/>
      <c r="D18" s="122"/>
      <c r="E18" s="122"/>
      <c r="F18" s="122"/>
      <c r="G18" s="121" t="str">
        <f>IFERROR(VLOOKUP(F18,Kostentypen!$A$3:$C$20,2,FALSE),"")</f>
        <v/>
      </c>
      <c r="H18" s="121" t="str">
        <f>IFERROR(VLOOKUP(F18,Kostentypen!$A$3:$D$20,3,FALSE),"")</f>
        <v/>
      </c>
      <c r="I18" s="124"/>
      <c r="J18" s="71" t="str" cm="1">
        <f t="array" ref="J18">_xlfn.IFNA(_xlfn.IFS($C$3="Vereenvoudigde kostenoptie voor arbeidskosten","",AND($C$3="Geen vereenvoudigde kostenoptie",$H18="Vast tarief"),VLOOKUP($F18,'Vast tarief'!$B$3:$D$8,2,FALSE),AND($C$3="Vereenvoudigde kostenoptie voor overige kosten",$H18="Vast tarief"),VLOOKUP($F18,'Vast tarief'!$B$3:$D$8,3,FALSE),AND($H18="Uurtarief",$I18=""),0,AND($H18="Uurtarief", $F18="Loonkosten"),VLOOKUP(I18,'4. Uurtarief loonkosten'!$B$6:$P$55,13,FALSE),AND($H18="Uurtarief", $F18="IKS Loonkosten"),VLOOKUP(I18,'4. Uurtarief loonkosten'!$B$6:$P$55,15,FALSE)),"")</f>
        <v/>
      </c>
      <c r="K18" s="71" t="str" cm="1">
        <f t="array" ref="K18">_xlfn.IFNA(_xlfn.IFS($C$3="Vereenvoudigde kostenoptie voor arbeidskosten","",AND($C$3="Geen vereenvoudigde kostenoptie",$H18="Vast tarief"),VLOOKUP($F18,'Vast tarief'!$B$3:$D$8,2,FALSE),AND($C$3="Vereenvoudigde kostenoptie voor overige kosten",$H18="Vast tarief"),VLOOKUP($F18,'Vast tarief'!$B$3:$D$8,3,FALSE),AND($H18="Uurtarief",$I18=""),0,AND($H18="Uurtarief", $F18="Loonkosten"),VLOOKUP(I18,'4. Uurtarief loonkosten'!$B$6:$O$55,14,FALSE),AND($H18="Uurtarief", $F18="IKS Loonkosten"),VLOOKUP(I18,'4. Uurtarief loonkosten'!$B$6:$Q$55,16,FALSE)),"")</f>
        <v/>
      </c>
      <c r="L18" s="122"/>
      <c r="M18" s="122"/>
      <c r="N18" s="123"/>
      <c r="O18" s="123"/>
      <c r="P18" s="6" t="str" cm="1">
        <f t="array" ref="P18">_xlfn.IFNA(_xlfn.IFS(S18="Dit kostentype hoeft u niet op te geven. Hiervoor wordt een forfait berekend.","",AND(J18&lt;&gt;"",OR(H18="Uurtarief",H18="Vast tarief")),J18*L18,N18&gt;0,N18),"")</f>
        <v/>
      </c>
      <c r="Q18" s="6" t="str" cm="1">
        <f t="array" ref="Q18">_xlfn.IFNA(_xlfn.IFS(S18="Dit kostentype hoeft u niet op te geven. Hiervoor wordt een forfait berekend.","",AND(K18&lt;&gt;"",OR(H18="Uurtarief",H18="Vast tarief")),K18*M18,O18&gt;0,O18),"")</f>
        <v/>
      </c>
      <c r="R18" s="6" t="str" cm="1">
        <f t="array" ref="R18">_xlfn.IFS(OR(F18="",$C$3="Kies een berekeningsmethode op tabblad 'Begrotingsoverzicht'",$C$3="Geen vereenvoudigde kostenoptie"),"",S18="Dit kostentype hoeft u niet op te geven. Hiervoor wordt een forfait berekend.","",AND(K18&lt;&gt;"",OR(F18="Eigen arbeid",F18="Loonkosten")),(K18*M18)*0.4,AND(K18&lt;&gt;"",F18="IKS Loonkosten"),0,O18&gt;0,O18*0.23,O18 &lt;=0,0)</f>
        <v/>
      </c>
      <c r="S18" s="73" t="str" cm="1">
        <f t="array" ref="S18">IFERROR(_xlfn.IFS(AND($C$3="Vereenvoudigde kostenoptie voor arbeidskosten",G18&lt;&gt;"",G18&lt;&gt;"Overige kosten"),"Dit kostentype hoeft u niet op te geven. Hiervoor wordt een forfait berekend.",AND($C$3="Vereenvoudigde kostenoptie voor overige kosten",G18&lt;&gt;"",G18="Overige kosten"),"Dit kostentype hoeft u niet op te geven. Hiervoor wordt een forfait berekend."),"")</f>
        <v/>
      </c>
      <c r="T18" s="120"/>
    </row>
    <row r="19" spans="1:20" ht="15" customHeight="1" x14ac:dyDescent="0.25">
      <c r="A19" s="8">
        <v>14</v>
      </c>
      <c r="B19" s="122"/>
      <c r="C19" s="122"/>
      <c r="D19" s="122"/>
      <c r="E19" s="122"/>
      <c r="F19" s="122"/>
      <c r="G19" s="121" t="str">
        <f>IFERROR(VLOOKUP(F19,Kostentypen!$A$3:$C$20,2,FALSE),"")</f>
        <v/>
      </c>
      <c r="H19" s="121" t="str">
        <f>IFERROR(VLOOKUP(F19,Kostentypen!$A$3:$D$20,3,FALSE),"")</f>
        <v/>
      </c>
      <c r="I19" s="124"/>
      <c r="J19" s="71" t="str" cm="1">
        <f t="array" ref="J19">_xlfn.IFNA(_xlfn.IFS($C$3="Vereenvoudigde kostenoptie voor arbeidskosten","",AND($C$3="Geen vereenvoudigde kostenoptie",$H19="Vast tarief"),VLOOKUP($F19,'Vast tarief'!$B$3:$D$8,2,FALSE),AND($C$3="Vereenvoudigde kostenoptie voor overige kosten",$H19="Vast tarief"),VLOOKUP($F19,'Vast tarief'!$B$3:$D$8,3,FALSE),AND($H19="Uurtarief",$I19=""),0,AND($H19="Uurtarief", $F19="Loonkosten"),VLOOKUP(I19,'4. Uurtarief loonkosten'!$B$6:$P$55,13,FALSE),AND($H19="Uurtarief", $F19="IKS Loonkosten"),VLOOKUP(I19,'4. Uurtarief loonkosten'!$B$6:$P$55,15,FALSE)),"")</f>
        <v/>
      </c>
      <c r="K19" s="71" t="str" cm="1">
        <f t="array" ref="K19">_xlfn.IFNA(_xlfn.IFS($C$3="Vereenvoudigde kostenoptie voor arbeidskosten","",AND($C$3="Geen vereenvoudigde kostenoptie",$H19="Vast tarief"),VLOOKUP($F19,'Vast tarief'!$B$3:$D$8,2,FALSE),AND($C$3="Vereenvoudigde kostenoptie voor overige kosten",$H19="Vast tarief"),VLOOKUP($F19,'Vast tarief'!$B$3:$D$8,3,FALSE),AND($H19="Uurtarief",$I19=""),0,AND($H19="Uurtarief", $F19="Loonkosten"),VLOOKUP(I19,'4. Uurtarief loonkosten'!$B$6:$O$55,14,FALSE),AND($H19="Uurtarief", $F19="IKS Loonkosten"),VLOOKUP(I19,'4. Uurtarief loonkosten'!$B$6:$Q$55,16,FALSE)),"")</f>
        <v/>
      </c>
      <c r="L19" s="122"/>
      <c r="M19" s="122"/>
      <c r="N19" s="123"/>
      <c r="O19" s="123"/>
      <c r="P19" s="6" t="str" cm="1">
        <f t="array" ref="P19">_xlfn.IFNA(_xlfn.IFS(S19="Dit kostentype hoeft u niet op te geven. Hiervoor wordt een forfait berekend.","",AND(J19&lt;&gt;"",OR(H19="Uurtarief",H19="Vast tarief")),J19*L19,N19&gt;0,N19),"")</f>
        <v/>
      </c>
      <c r="Q19" s="6" t="str" cm="1">
        <f t="array" ref="Q19">_xlfn.IFNA(_xlfn.IFS(S19="Dit kostentype hoeft u niet op te geven. Hiervoor wordt een forfait berekend.","",AND(K19&lt;&gt;"",OR(H19="Uurtarief",H19="Vast tarief")),K19*M19,O19&gt;0,O19),"")</f>
        <v/>
      </c>
      <c r="R19" s="6" t="str" cm="1">
        <f t="array" ref="R19">_xlfn.IFS(OR(F19="",$C$3="Kies een berekeningsmethode op tabblad 'Begrotingsoverzicht'",$C$3="Geen vereenvoudigde kostenoptie"),"",S19="Dit kostentype hoeft u niet op te geven. Hiervoor wordt een forfait berekend.","",AND(K19&lt;&gt;"",OR(F19="Eigen arbeid",F19="Loonkosten")),(K19*M19)*0.4,AND(K19&lt;&gt;"",F19="IKS Loonkosten"),0,O19&gt;0,O19*0.23,O19 &lt;=0,0)</f>
        <v/>
      </c>
      <c r="S19" s="73" t="str" cm="1">
        <f t="array" ref="S19">IFERROR(_xlfn.IFS(AND($C$3="Vereenvoudigde kostenoptie voor arbeidskosten",G19&lt;&gt;"",G19&lt;&gt;"Overige kosten"),"Dit kostentype hoeft u niet op te geven. Hiervoor wordt een forfait berekend.",AND($C$3="Vereenvoudigde kostenoptie voor overige kosten",G19&lt;&gt;"",G19="Overige kosten"),"Dit kostentype hoeft u niet op te geven. Hiervoor wordt een forfait berekend."),"")</f>
        <v/>
      </c>
      <c r="T19" s="120"/>
    </row>
    <row r="20" spans="1:20" ht="15" customHeight="1" x14ac:dyDescent="0.25">
      <c r="A20" s="8">
        <v>15</v>
      </c>
      <c r="B20" s="122"/>
      <c r="C20" s="122"/>
      <c r="D20" s="122"/>
      <c r="E20" s="122"/>
      <c r="F20" s="122"/>
      <c r="G20" s="121" t="str">
        <f>IFERROR(VLOOKUP(F20,Kostentypen!$A$3:$C$20,2,FALSE),"")</f>
        <v/>
      </c>
      <c r="H20" s="121" t="str">
        <f>IFERROR(VLOOKUP(F20,Kostentypen!$A$3:$D$20,3,FALSE),"")</f>
        <v/>
      </c>
      <c r="I20" s="124"/>
      <c r="J20" s="71" t="str" cm="1">
        <f t="array" ref="J20">_xlfn.IFNA(_xlfn.IFS($C$3="Vereenvoudigde kostenoptie voor arbeidskosten","",AND($C$3="Geen vereenvoudigde kostenoptie",$H20="Vast tarief"),VLOOKUP($F20,'Vast tarief'!$B$3:$D$8,2,FALSE),AND($C$3="Vereenvoudigde kostenoptie voor overige kosten",$H20="Vast tarief"),VLOOKUP($F20,'Vast tarief'!$B$3:$D$8,3,FALSE),AND($H20="Uurtarief",$I20=""),0,AND($H20="Uurtarief", $F20="Loonkosten"),VLOOKUP(I20,'4. Uurtarief loonkosten'!$B$6:$P$55,13,FALSE),AND($H20="Uurtarief", $F20="IKS Loonkosten"),VLOOKUP(I20,'4. Uurtarief loonkosten'!$B$6:$P$55,15,FALSE)),"")</f>
        <v/>
      </c>
      <c r="K20" s="71" t="str" cm="1">
        <f t="array" ref="K20">_xlfn.IFNA(_xlfn.IFS($C$3="Vereenvoudigde kostenoptie voor arbeidskosten","",AND($C$3="Geen vereenvoudigde kostenoptie",$H20="Vast tarief"),VLOOKUP($F20,'Vast tarief'!$B$3:$D$8,2,FALSE),AND($C$3="Vereenvoudigde kostenoptie voor overige kosten",$H20="Vast tarief"),VLOOKUP($F20,'Vast tarief'!$B$3:$D$8,3,FALSE),AND($H20="Uurtarief",$I20=""),0,AND($H20="Uurtarief", $F20="Loonkosten"),VLOOKUP(I20,'4. Uurtarief loonkosten'!$B$6:$O$55,14,FALSE),AND($H20="Uurtarief", $F20="IKS Loonkosten"),VLOOKUP(I20,'4. Uurtarief loonkosten'!$B$6:$Q$55,16,FALSE)),"")</f>
        <v/>
      </c>
      <c r="L20" s="122"/>
      <c r="M20" s="122"/>
      <c r="N20" s="123"/>
      <c r="O20" s="123"/>
      <c r="P20" s="6" t="str" cm="1">
        <f t="array" ref="P20">_xlfn.IFNA(_xlfn.IFS(S20="Dit kostentype hoeft u niet op te geven. Hiervoor wordt een forfait berekend.","",AND(J20&lt;&gt;"",OR(H20="Uurtarief",H20="Vast tarief")),J20*L20,N20&gt;0,N20),"")</f>
        <v/>
      </c>
      <c r="Q20" s="6" t="str" cm="1">
        <f t="array" ref="Q20">_xlfn.IFNA(_xlfn.IFS(S20="Dit kostentype hoeft u niet op te geven. Hiervoor wordt een forfait berekend.","",AND(K20&lt;&gt;"",OR(H20="Uurtarief",H20="Vast tarief")),K20*M20,O20&gt;0,O20),"")</f>
        <v/>
      </c>
      <c r="R20" s="6" t="str" cm="1">
        <f t="array" ref="R20">_xlfn.IFS(OR(F20="",$C$3="Kies een berekeningsmethode op tabblad 'Begrotingsoverzicht'",$C$3="Geen vereenvoudigde kostenoptie"),"",S20="Dit kostentype hoeft u niet op te geven. Hiervoor wordt een forfait berekend.","",AND(K20&lt;&gt;"",OR(F20="Eigen arbeid",F20="Loonkosten")),(K20*M20)*0.4,AND(K20&lt;&gt;"",F20="IKS Loonkosten"),0,O20&gt;0,O20*0.23,O20 &lt;=0,0)</f>
        <v/>
      </c>
      <c r="S20" s="73" t="str" cm="1">
        <f t="array" ref="S20">IFERROR(_xlfn.IFS(AND($C$3="Vereenvoudigde kostenoptie voor arbeidskosten",G20&lt;&gt;"",G20&lt;&gt;"Overige kosten"),"Dit kostentype hoeft u niet op te geven. Hiervoor wordt een forfait berekend.",AND($C$3="Vereenvoudigde kostenoptie voor overige kosten",G20&lt;&gt;"",G20="Overige kosten"),"Dit kostentype hoeft u niet op te geven. Hiervoor wordt een forfait berekend."),"")</f>
        <v/>
      </c>
      <c r="T20" s="120"/>
    </row>
    <row r="21" spans="1:20" ht="15" customHeight="1" x14ac:dyDescent="0.25">
      <c r="A21" s="8">
        <v>16</v>
      </c>
      <c r="B21" s="122"/>
      <c r="C21" s="122"/>
      <c r="D21" s="122"/>
      <c r="E21" s="122"/>
      <c r="F21" s="122"/>
      <c r="G21" s="121" t="str">
        <f>IFERROR(VLOOKUP(F21,Kostentypen!$A$3:$C$20,2,FALSE),"")</f>
        <v/>
      </c>
      <c r="H21" s="121" t="str">
        <f>IFERROR(VLOOKUP(F21,Kostentypen!$A$3:$D$20,3,FALSE),"")</f>
        <v/>
      </c>
      <c r="I21" s="124"/>
      <c r="J21" s="71" t="str" cm="1">
        <f t="array" ref="J21">_xlfn.IFNA(_xlfn.IFS($C$3="Vereenvoudigde kostenoptie voor arbeidskosten","",AND($C$3="Geen vereenvoudigde kostenoptie",$H21="Vast tarief"),VLOOKUP($F21,'Vast tarief'!$B$3:$D$8,2,FALSE),AND($C$3="Vereenvoudigde kostenoptie voor overige kosten",$H21="Vast tarief"),VLOOKUP($F21,'Vast tarief'!$B$3:$D$8,3,FALSE),AND($H21="Uurtarief",$I21=""),0,AND($H21="Uurtarief", $F21="Loonkosten"),VLOOKUP(I21,'4. Uurtarief loonkosten'!$B$6:$P$55,13,FALSE),AND($H21="Uurtarief", $F21="IKS Loonkosten"),VLOOKUP(I21,'4. Uurtarief loonkosten'!$B$6:$P$55,15,FALSE)),"")</f>
        <v/>
      </c>
      <c r="K21" s="71" t="str" cm="1">
        <f t="array" ref="K21">_xlfn.IFNA(_xlfn.IFS($C$3="Vereenvoudigde kostenoptie voor arbeidskosten","",AND($C$3="Geen vereenvoudigde kostenoptie",$H21="Vast tarief"),VLOOKUP($F21,'Vast tarief'!$B$3:$D$8,2,FALSE),AND($C$3="Vereenvoudigde kostenoptie voor overige kosten",$H21="Vast tarief"),VLOOKUP($F21,'Vast tarief'!$B$3:$D$8,3,FALSE),AND($H21="Uurtarief",$I21=""),0,AND($H21="Uurtarief", $F21="Loonkosten"),VLOOKUP(I21,'4. Uurtarief loonkosten'!$B$6:$O$55,14,FALSE),AND($H21="Uurtarief", $F21="IKS Loonkosten"),VLOOKUP(I21,'4. Uurtarief loonkosten'!$B$6:$Q$55,16,FALSE)),"")</f>
        <v/>
      </c>
      <c r="L21" s="122"/>
      <c r="M21" s="122"/>
      <c r="N21" s="123"/>
      <c r="O21" s="123"/>
      <c r="P21" s="6" t="str" cm="1">
        <f t="array" ref="P21">_xlfn.IFNA(_xlfn.IFS(S21="Dit kostentype hoeft u niet op te geven. Hiervoor wordt een forfait berekend.","",AND(J21&lt;&gt;"",OR(H21="Uurtarief",H21="Vast tarief")),J21*L21,N21&gt;0,N21),"")</f>
        <v/>
      </c>
      <c r="Q21" s="6" t="str" cm="1">
        <f t="array" ref="Q21">_xlfn.IFNA(_xlfn.IFS(S21="Dit kostentype hoeft u niet op te geven. Hiervoor wordt een forfait berekend.","",AND(K21&lt;&gt;"",OR(H21="Uurtarief",H21="Vast tarief")),K21*M21,O21&gt;0,O21),"")</f>
        <v/>
      </c>
      <c r="R21" s="6" t="str" cm="1">
        <f t="array" ref="R21">_xlfn.IFS(OR(F21="",$C$3="Kies een berekeningsmethode op tabblad 'Begrotingsoverzicht'",$C$3="Geen vereenvoudigde kostenoptie"),"",S21="Dit kostentype hoeft u niet op te geven. Hiervoor wordt een forfait berekend.","",AND(K21&lt;&gt;"",OR(F21="Eigen arbeid",F21="Loonkosten")),(K21*M21)*0.4,AND(K21&lt;&gt;"",F21="IKS Loonkosten"),0,O21&gt;0,O21*0.23,O21 &lt;=0,0)</f>
        <v/>
      </c>
      <c r="S21" s="73" t="str" cm="1">
        <f t="array" ref="S21">IFERROR(_xlfn.IFS(AND($C$3="Vereenvoudigde kostenoptie voor arbeidskosten",G21&lt;&gt;"",G21&lt;&gt;"Overige kosten"),"Dit kostentype hoeft u niet op te geven. Hiervoor wordt een forfait berekend.",AND($C$3="Vereenvoudigde kostenoptie voor overige kosten",G21&lt;&gt;"",G21="Overige kosten"),"Dit kostentype hoeft u niet op te geven. Hiervoor wordt een forfait berekend."),"")</f>
        <v/>
      </c>
      <c r="T21" s="120"/>
    </row>
    <row r="22" spans="1:20" ht="15" customHeight="1" x14ac:dyDescent="0.25">
      <c r="A22" s="8">
        <v>17</v>
      </c>
      <c r="B22" s="122"/>
      <c r="C22" s="122"/>
      <c r="D22" s="122"/>
      <c r="E22" s="122"/>
      <c r="F22" s="122"/>
      <c r="G22" s="121" t="str">
        <f>IFERROR(VLOOKUP(F22,Kostentypen!$A$3:$C$20,2,FALSE),"")</f>
        <v/>
      </c>
      <c r="H22" s="121" t="str">
        <f>IFERROR(VLOOKUP(F22,Kostentypen!$A$3:$D$20,3,FALSE),"")</f>
        <v/>
      </c>
      <c r="I22" s="124"/>
      <c r="J22" s="71" t="str" cm="1">
        <f t="array" ref="J22">_xlfn.IFNA(_xlfn.IFS($C$3="Vereenvoudigde kostenoptie voor arbeidskosten","",AND($C$3="Geen vereenvoudigde kostenoptie",$H22="Vast tarief"),VLOOKUP($F22,'Vast tarief'!$B$3:$D$8,2,FALSE),AND($C$3="Vereenvoudigde kostenoptie voor overige kosten",$H22="Vast tarief"),VLOOKUP($F22,'Vast tarief'!$B$3:$D$8,3,FALSE),AND($H22="Uurtarief",$I22=""),0,AND($H22="Uurtarief", $F22="Loonkosten"),VLOOKUP(I22,'4. Uurtarief loonkosten'!$B$6:$P$55,13,FALSE),AND($H22="Uurtarief", $F22="IKS Loonkosten"),VLOOKUP(I22,'4. Uurtarief loonkosten'!$B$6:$P$55,15,FALSE)),"")</f>
        <v/>
      </c>
      <c r="K22" s="71" t="str" cm="1">
        <f t="array" ref="K22">_xlfn.IFNA(_xlfn.IFS($C$3="Vereenvoudigde kostenoptie voor arbeidskosten","",AND($C$3="Geen vereenvoudigde kostenoptie",$H22="Vast tarief"),VLOOKUP($F22,'Vast tarief'!$B$3:$D$8,2,FALSE),AND($C$3="Vereenvoudigde kostenoptie voor overige kosten",$H22="Vast tarief"),VLOOKUP($F22,'Vast tarief'!$B$3:$D$8,3,FALSE),AND($H22="Uurtarief",$I22=""),0,AND($H22="Uurtarief", $F22="Loonkosten"),VLOOKUP(I22,'4. Uurtarief loonkosten'!$B$6:$O$55,14,FALSE),AND($H22="Uurtarief", $F22="IKS Loonkosten"),VLOOKUP(I22,'4. Uurtarief loonkosten'!$B$6:$Q$55,16,FALSE)),"")</f>
        <v/>
      </c>
      <c r="L22" s="122"/>
      <c r="M22" s="122"/>
      <c r="N22" s="123"/>
      <c r="O22" s="123"/>
      <c r="P22" s="6" t="str" cm="1">
        <f t="array" ref="P22">_xlfn.IFNA(_xlfn.IFS(S22="Dit kostentype hoeft u niet op te geven. Hiervoor wordt een forfait berekend.","",AND(J22&lt;&gt;"",OR(H22="Uurtarief",H22="Vast tarief")),J22*L22,N22&gt;0,N22),"")</f>
        <v/>
      </c>
      <c r="Q22" s="6" t="str" cm="1">
        <f t="array" ref="Q22">_xlfn.IFNA(_xlfn.IFS(S22="Dit kostentype hoeft u niet op te geven. Hiervoor wordt een forfait berekend.","",AND(K22&lt;&gt;"",OR(H22="Uurtarief",H22="Vast tarief")),K22*M22,O22&gt;0,O22),"")</f>
        <v/>
      </c>
      <c r="R22" s="6" t="str" cm="1">
        <f t="array" ref="R22">_xlfn.IFS(OR(F22="",$C$3="Kies een berekeningsmethode op tabblad 'Begrotingsoverzicht'",$C$3="Geen vereenvoudigde kostenoptie"),"",S22="Dit kostentype hoeft u niet op te geven. Hiervoor wordt een forfait berekend.","",AND(K22&lt;&gt;"",OR(F22="Eigen arbeid",F22="Loonkosten")),(K22*M22)*0.4,AND(K22&lt;&gt;"",F22="IKS Loonkosten"),0,O22&gt;0,O22*0.23,O22 &lt;=0,0)</f>
        <v/>
      </c>
      <c r="S22" s="73" t="str" cm="1">
        <f t="array" ref="S22">IFERROR(_xlfn.IFS(AND($C$3="Vereenvoudigde kostenoptie voor arbeidskosten",G22&lt;&gt;"",G22&lt;&gt;"Overige kosten"),"Dit kostentype hoeft u niet op te geven. Hiervoor wordt een forfait berekend.",AND($C$3="Vereenvoudigde kostenoptie voor overige kosten",G22&lt;&gt;"",G22="Overige kosten"),"Dit kostentype hoeft u niet op te geven. Hiervoor wordt een forfait berekend."),"")</f>
        <v/>
      </c>
      <c r="T22" s="120"/>
    </row>
    <row r="23" spans="1:20" ht="15" customHeight="1" x14ac:dyDescent="0.25">
      <c r="A23" s="8">
        <v>18</v>
      </c>
      <c r="B23" s="122"/>
      <c r="C23" s="122"/>
      <c r="D23" s="122"/>
      <c r="E23" s="122"/>
      <c r="F23" s="122"/>
      <c r="G23" s="121" t="str">
        <f>IFERROR(VLOOKUP(F23,Kostentypen!$A$3:$C$20,2,FALSE),"")</f>
        <v/>
      </c>
      <c r="H23" s="121" t="str">
        <f>IFERROR(VLOOKUP(F23,Kostentypen!$A$3:$D$20,3,FALSE),"")</f>
        <v/>
      </c>
      <c r="I23" s="124"/>
      <c r="J23" s="71" t="str" cm="1">
        <f t="array" ref="J23">_xlfn.IFNA(_xlfn.IFS($C$3="Vereenvoudigde kostenoptie voor arbeidskosten","",AND($C$3="Geen vereenvoudigde kostenoptie",$H23="Vast tarief"),VLOOKUP($F23,'Vast tarief'!$B$3:$D$8,2,FALSE),AND($C$3="Vereenvoudigde kostenoptie voor overige kosten",$H23="Vast tarief"),VLOOKUP($F23,'Vast tarief'!$B$3:$D$8,3,FALSE),AND($H23="Uurtarief",$I23=""),0,AND($H23="Uurtarief", $F23="Loonkosten"),VLOOKUP(I23,'4. Uurtarief loonkosten'!$B$6:$P$55,13,FALSE),AND($H23="Uurtarief", $F23="IKS Loonkosten"),VLOOKUP(I23,'4. Uurtarief loonkosten'!$B$6:$P$55,15,FALSE)),"")</f>
        <v/>
      </c>
      <c r="K23" s="71" t="str" cm="1">
        <f t="array" ref="K23">_xlfn.IFNA(_xlfn.IFS($C$3="Vereenvoudigde kostenoptie voor arbeidskosten","",AND($C$3="Geen vereenvoudigde kostenoptie",$H23="Vast tarief"),VLOOKUP($F23,'Vast tarief'!$B$3:$D$8,2,FALSE),AND($C$3="Vereenvoudigde kostenoptie voor overige kosten",$H23="Vast tarief"),VLOOKUP($F23,'Vast tarief'!$B$3:$D$8,3,FALSE),AND($H23="Uurtarief",$I23=""),0,AND($H23="Uurtarief", $F23="Loonkosten"),VLOOKUP(I23,'4. Uurtarief loonkosten'!$B$6:$O$55,14,FALSE),AND($H23="Uurtarief", $F23="IKS Loonkosten"),VLOOKUP(I23,'4. Uurtarief loonkosten'!$B$6:$Q$55,16,FALSE)),"")</f>
        <v/>
      </c>
      <c r="L23" s="122"/>
      <c r="M23" s="122"/>
      <c r="N23" s="123"/>
      <c r="O23" s="123"/>
      <c r="P23" s="6" t="str" cm="1">
        <f t="array" ref="P23">_xlfn.IFNA(_xlfn.IFS(S23="Dit kostentype hoeft u niet op te geven. Hiervoor wordt een forfait berekend.","",AND(J23&lt;&gt;"",OR(H23="Uurtarief",H23="Vast tarief")),J23*L23,N23&gt;0,N23),"")</f>
        <v/>
      </c>
      <c r="Q23" s="6" t="str" cm="1">
        <f t="array" ref="Q23">_xlfn.IFNA(_xlfn.IFS(S23="Dit kostentype hoeft u niet op te geven. Hiervoor wordt een forfait berekend.","",AND(K23&lt;&gt;"",OR(H23="Uurtarief",H23="Vast tarief")),K23*M23,O23&gt;0,O23),"")</f>
        <v/>
      </c>
      <c r="R23" s="6" t="str" cm="1">
        <f t="array" ref="R23">_xlfn.IFS(OR(F23="",$C$3="Kies een berekeningsmethode op tabblad 'Begrotingsoverzicht'",$C$3="Geen vereenvoudigde kostenoptie"),"",S23="Dit kostentype hoeft u niet op te geven. Hiervoor wordt een forfait berekend.","",AND(K23&lt;&gt;"",OR(F23="Eigen arbeid",F23="Loonkosten")),(K23*M23)*0.4,AND(K23&lt;&gt;"",F23="IKS Loonkosten"),0,O23&gt;0,O23*0.23,O23 &lt;=0,0)</f>
        <v/>
      </c>
      <c r="S23" s="73" t="str" cm="1">
        <f t="array" ref="S23">IFERROR(_xlfn.IFS(AND($C$3="Vereenvoudigde kostenoptie voor arbeidskosten",G23&lt;&gt;"",G23&lt;&gt;"Overige kosten"),"Dit kostentype hoeft u niet op te geven. Hiervoor wordt een forfait berekend.",AND($C$3="Vereenvoudigde kostenoptie voor overige kosten",G23&lt;&gt;"",G23="Overige kosten"),"Dit kostentype hoeft u niet op te geven. Hiervoor wordt een forfait berekend."),"")</f>
        <v/>
      </c>
      <c r="T23" s="120"/>
    </row>
    <row r="24" spans="1:20" ht="15" customHeight="1" x14ac:dyDescent="0.25">
      <c r="A24" s="8">
        <v>19</v>
      </c>
      <c r="B24" s="122"/>
      <c r="C24" s="122"/>
      <c r="D24" s="122"/>
      <c r="E24" s="122"/>
      <c r="F24" s="122"/>
      <c r="G24" s="121" t="str">
        <f>IFERROR(VLOOKUP(F24,Kostentypen!$A$3:$C$20,2,FALSE),"")</f>
        <v/>
      </c>
      <c r="H24" s="121" t="str">
        <f>IFERROR(VLOOKUP(F24,Kostentypen!$A$3:$D$20,3,FALSE),"")</f>
        <v/>
      </c>
      <c r="I24" s="124"/>
      <c r="J24" s="71" t="str" cm="1">
        <f t="array" ref="J24">_xlfn.IFNA(_xlfn.IFS($C$3="Vereenvoudigde kostenoptie voor arbeidskosten","",AND($C$3="Geen vereenvoudigde kostenoptie",$H24="Vast tarief"),VLOOKUP($F24,'Vast tarief'!$B$3:$D$8,2,FALSE),AND($C$3="Vereenvoudigde kostenoptie voor overige kosten",$H24="Vast tarief"),VLOOKUP($F24,'Vast tarief'!$B$3:$D$8,3,FALSE),AND($H24="Uurtarief",$I24=""),0,AND($H24="Uurtarief", $F24="Loonkosten"),VLOOKUP(I24,'4. Uurtarief loonkosten'!$B$6:$P$55,13,FALSE),AND($H24="Uurtarief", $F24="IKS Loonkosten"),VLOOKUP(I24,'4. Uurtarief loonkosten'!$B$6:$P$55,15,FALSE)),"")</f>
        <v/>
      </c>
      <c r="K24" s="71" t="str" cm="1">
        <f t="array" ref="K24">_xlfn.IFNA(_xlfn.IFS($C$3="Vereenvoudigde kostenoptie voor arbeidskosten","",AND($C$3="Geen vereenvoudigde kostenoptie",$H24="Vast tarief"),VLOOKUP($F24,'Vast tarief'!$B$3:$D$8,2,FALSE),AND($C$3="Vereenvoudigde kostenoptie voor overige kosten",$H24="Vast tarief"),VLOOKUP($F24,'Vast tarief'!$B$3:$D$8,3,FALSE),AND($H24="Uurtarief",$I24=""),0,AND($H24="Uurtarief", $F24="Loonkosten"),VLOOKUP(I24,'4. Uurtarief loonkosten'!$B$6:$O$55,14,FALSE),AND($H24="Uurtarief", $F24="IKS Loonkosten"),VLOOKUP(I24,'4. Uurtarief loonkosten'!$B$6:$Q$55,16,FALSE)),"")</f>
        <v/>
      </c>
      <c r="L24" s="122"/>
      <c r="M24" s="122"/>
      <c r="N24" s="123"/>
      <c r="O24" s="123"/>
      <c r="P24" s="6" t="str" cm="1">
        <f t="array" ref="P24">_xlfn.IFNA(_xlfn.IFS(S24="Dit kostentype hoeft u niet op te geven. Hiervoor wordt een forfait berekend.","",AND(J24&lt;&gt;"",OR(H24="Uurtarief",H24="Vast tarief")),J24*L24,N24&gt;0,N24),"")</f>
        <v/>
      </c>
      <c r="Q24" s="6" t="str" cm="1">
        <f t="array" ref="Q24">_xlfn.IFNA(_xlfn.IFS(S24="Dit kostentype hoeft u niet op te geven. Hiervoor wordt een forfait berekend.","",AND(K24&lt;&gt;"",OR(H24="Uurtarief",H24="Vast tarief")),K24*M24,O24&gt;0,O24),"")</f>
        <v/>
      </c>
      <c r="R24" s="6" t="str" cm="1">
        <f t="array" ref="R24">_xlfn.IFS(OR(F24="",$C$3="Kies een berekeningsmethode op tabblad 'Begrotingsoverzicht'",$C$3="Geen vereenvoudigde kostenoptie"),"",S24="Dit kostentype hoeft u niet op te geven. Hiervoor wordt een forfait berekend.","",AND(K24&lt;&gt;"",OR(F24="Eigen arbeid",F24="Loonkosten")),(K24*M24)*0.4,AND(K24&lt;&gt;"",F24="IKS Loonkosten"),0,O24&gt;0,O24*0.23,O24 &lt;=0,0)</f>
        <v/>
      </c>
      <c r="S24" s="73" t="str" cm="1">
        <f t="array" ref="S24">IFERROR(_xlfn.IFS(AND($C$3="Vereenvoudigde kostenoptie voor arbeidskosten",G24&lt;&gt;"",G24&lt;&gt;"Overige kosten"),"Dit kostentype hoeft u niet op te geven. Hiervoor wordt een forfait berekend.",AND($C$3="Vereenvoudigde kostenoptie voor overige kosten",G24&lt;&gt;"",G24="Overige kosten"),"Dit kostentype hoeft u niet op te geven. Hiervoor wordt een forfait berekend."),"")</f>
        <v/>
      </c>
      <c r="T24" s="120"/>
    </row>
    <row r="25" spans="1:20" ht="15" customHeight="1" x14ac:dyDescent="0.25">
      <c r="A25" s="8">
        <v>20</v>
      </c>
      <c r="B25" s="122"/>
      <c r="C25" s="122"/>
      <c r="D25" s="122"/>
      <c r="E25" s="122"/>
      <c r="F25" s="122"/>
      <c r="G25" s="121" t="str">
        <f>IFERROR(VLOOKUP(F25,Kostentypen!$A$3:$C$20,2,FALSE),"")</f>
        <v/>
      </c>
      <c r="H25" s="121" t="str">
        <f>IFERROR(VLOOKUP(F25,Kostentypen!$A$3:$D$20,3,FALSE),"")</f>
        <v/>
      </c>
      <c r="I25" s="124"/>
      <c r="J25" s="71" t="str" cm="1">
        <f t="array" ref="J25">_xlfn.IFNA(_xlfn.IFS($C$3="Vereenvoudigde kostenoptie voor arbeidskosten","",AND($C$3="Geen vereenvoudigde kostenoptie",$H25="Vast tarief"),VLOOKUP($F25,'Vast tarief'!$B$3:$D$8,2,FALSE),AND($C$3="Vereenvoudigde kostenoptie voor overige kosten",$H25="Vast tarief"),VLOOKUP($F25,'Vast tarief'!$B$3:$D$8,3,FALSE),AND($H25="Uurtarief",$I25=""),0,AND($H25="Uurtarief", $F25="Loonkosten"),VLOOKUP(I25,'4. Uurtarief loonkosten'!$B$6:$P$55,13,FALSE),AND($H25="Uurtarief", $F25="IKS Loonkosten"),VLOOKUP(I25,'4. Uurtarief loonkosten'!$B$6:$P$55,15,FALSE)),"")</f>
        <v/>
      </c>
      <c r="K25" s="71" t="str" cm="1">
        <f t="array" ref="K25">_xlfn.IFNA(_xlfn.IFS($C$3="Vereenvoudigde kostenoptie voor arbeidskosten","",AND($C$3="Geen vereenvoudigde kostenoptie",$H25="Vast tarief"),VLOOKUP($F25,'Vast tarief'!$B$3:$D$8,2,FALSE),AND($C$3="Vereenvoudigde kostenoptie voor overige kosten",$H25="Vast tarief"),VLOOKUP($F25,'Vast tarief'!$B$3:$D$8,3,FALSE),AND($H25="Uurtarief",$I25=""),0,AND($H25="Uurtarief", $F25="Loonkosten"),VLOOKUP(I25,'4. Uurtarief loonkosten'!$B$6:$O$55,14,FALSE),AND($H25="Uurtarief", $F25="IKS Loonkosten"),VLOOKUP(I25,'4. Uurtarief loonkosten'!$B$6:$Q$55,16,FALSE)),"")</f>
        <v/>
      </c>
      <c r="L25" s="122"/>
      <c r="M25" s="122"/>
      <c r="N25" s="123"/>
      <c r="O25" s="123"/>
      <c r="P25" s="6" t="str" cm="1">
        <f t="array" ref="P25">_xlfn.IFNA(_xlfn.IFS(S25="Dit kostentype hoeft u niet op te geven. Hiervoor wordt een forfait berekend.","",AND(J25&lt;&gt;"",OR(H25="Uurtarief",H25="Vast tarief")),J25*L25,N25&gt;0,N25),"")</f>
        <v/>
      </c>
      <c r="Q25" s="6" t="str" cm="1">
        <f t="array" ref="Q25">_xlfn.IFNA(_xlfn.IFS(S25="Dit kostentype hoeft u niet op te geven. Hiervoor wordt een forfait berekend.","",AND(K25&lt;&gt;"",OR(H25="Uurtarief",H25="Vast tarief")),K25*M25,O25&gt;0,O25),"")</f>
        <v/>
      </c>
      <c r="R25" s="6" t="str" cm="1">
        <f t="array" ref="R25">_xlfn.IFS(OR(F25="",$C$3="Kies een berekeningsmethode op tabblad 'Begrotingsoverzicht'",$C$3="Geen vereenvoudigde kostenoptie"),"",S25="Dit kostentype hoeft u niet op te geven. Hiervoor wordt een forfait berekend.","",AND(K25&lt;&gt;"",OR(F25="Eigen arbeid",F25="Loonkosten")),(K25*M25)*0.4,AND(K25&lt;&gt;"",F25="IKS Loonkosten"),0,O25&gt;0,O25*0.23,O25 &lt;=0,0)</f>
        <v/>
      </c>
      <c r="S25" s="73" t="str" cm="1">
        <f t="array" ref="S25">IFERROR(_xlfn.IFS(AND($C$3="Vereenvoudigde kostenoptie voor arbeidskosten",G25&lt;&gt;"",G25&lt;&gt;"Overige kosten"),"Dit kostentype hoeft u niet op te geven. Hiervoor wordt een forfait berekend.",AND($C$3="Vereenvoudigde kostenoptie voor overige kosten",G25&lt;&gt;"",G25="Overige kosten"),"Dit kostentype hoeft u niet op te geven. Hiervoor wordt een forfait berekend."),"")</f>
        <v/>
      </c>
      <c r="T25" s="120"/>
    </row>
    <row r="26" spans="1:20" ht="15" customHeight="1" x14ac:dyDescent="0.25">
      <c r="A26" s="8">
        <v>21</v>
      </c>
      <c r="B26" s="122"/>
      <c r="C26" s="122"/>
      <c r="D26" s="122"/>
      <c r="E26" s="122"/>
      <c r="F26" s="122"/>
      <c r="G26" s="121" t="str">
        <f>IFERROR(VLOOKUP(F26,Kostentypen!$A$3:$C$20,2,FALSE),"")</f>
        <v/>
      </c>
      <c r="H26" s="121" t="str">
        <f>IFERROR(VLOOKUP(F26,Kostentypen!$A$3:$D$20,3,FALSE),"")</f>
        <v/>
      </c>
      <c r="I26" s="124"/>
      <c r="J26" s="71" t="str" cm="1">
        <f t="array" ref="J26">_xlfn.IFNA(_xlfn.IFS($C$3="Vereenvoudigde kostenoptie voor arbeidskosten","",AND($C$3="Geen vereenvoudigde kostenoptie",$H26="Vast tarief"),VLOOKUP($F26,'Vast tarief'!$B$3:$D$8,2,FALSE),AND($C$3="Vereenvoudigde kostenoptie voor overige kosten",$H26="Vast tarief"),VLOOKUP($F26,'Vast tarief'!$B$3:$D$8,3,FALSE),AND($H26="Uurtarief",$I26=""),0,AND($H26="Uurtarief", $F26="Loonkosten"),VLOOKUP(I26,'4. Uurtarief loonkosten'!$B$6:$P$55,13,FALSE),AND($H26="Uurtarief", $F26="IKS Loonkosten"),VLOOKUP(I26,'4. Uurtarief loonkosten'!$B$6:$P$55,15,FALSE)),"")</f>
        <v/>
      </c>
      <c r="K26" s="71" t="str" cm="1">
        <f t="array" ref="K26">_xlfn.IFNA(_xlfn.IFS($C$3="Vereenvoudigde kostenoptie voor arbeidskosten","",AND($C$3="Geen vereenvoudigde kostenoptie",$H26="Vast tarief"),VLOOKUP($F26,'Vast tarief'!$B$3:$D$8,2,FALSE),AND($C$3="Vereenvoudigde kostenoptie voor overige kosten",$H26="Vast tarief"),VLOOKUP($F26,'Vast tarief'!$B$3:$D$8,3,FALSE),AND($H26="Uurtarief",$I26=""),0,AND($H26="Uurtarief", $F26="Loonkosten"),VLOOKUP(I26,'4. Uurtarief loonkosten'!$B$6:$O$55,14,FALSE),AND($H26="Uurtarief", $F26="IKS Loonkosten"),VLOOKUP(I26,'4. Uurtarief loonkosten'!$B$6:$Q$55,16,FALSE)),"")</f>
        <v/>
      </c>
      <c r="L26" s="122"/>
      <c r="M26" s="122"/>
      <c r="N26" s="123"/>
      <c r="O26" s="123"/>
      <c r="P26" s="6" t="str" cm="1">
        <f t="array" ref="P26">_xlfn.IFNA(_xlfn.IFS(S26="Dit kostentype hoeft u niet op te geven. Hiervoor wordt een forfait berekend.","",AND(J26&lt;&gt;"",OR(H26="Uurtarief",H26="Vast tarief")),J26*L26,N26&gt;0,N26),"")</f>
        <v/>
      </c>
      <c r="Q26" s="6" t="str" cm="1">
        <f t="array" ref="Q26">_xlfn.IFNA(_xlfn.IFS(S26="Dit kostentype hoeft u niet op te geven. Hiervoor wordt een forfait berekend.","",AND(K26&lt;&gt;"",OR(H26="Uurtarief",H26="Vast tarief")),K26*M26,O26&gt;0,O26),"")</f>
        <v/>
      </c>
      <c r="R26" s="6" t="str" cm="1">
        <f t="array" ref="R26">_xlfn.IFS(OR(F26="",$C$3="Kies een berekeningsmethode op tabblad 'Begrotingsoverzicht'",$C$3="Geen vereenvoudigde kostenoptie"),"",S26="Dit kostentype hoeft u niet op te geven. Hiervoor wordt een forfait berekend.","",AND(K26&lt;&gt;"",OR(F26="Eigen arbeid",F26="Loonkosten")),(K26*M26)*0.4,AND(K26&lt;&gt;"",F26="IKS Loonkosten"),0,O26&gt;0,O26*0.23,O26 &lt;=0,0)</f>
        <v/>
      </c>
      <c r="S26" s="73" t="str" cm="1">
        <f t="array" ref="S26">IFERROR(_xlfn.IFS(AND($C$3="Vereenvoudigde kostenoptie voor arbeidskosten",G26&lt;&gt;"",G26&lt;&gt;"Overige kosten"),"Dit kostentype hoeft u niet op te geven. Hiervoor wordt een forfait berekend.",AND($C$3="Vereenvoudigde kostenoptie voor overige kosten",G26&lt;&gt;"",G26="Overige kosten"),"Dit kostentype hoeft u niet op te geven. Hiervoor wordt een forfait berekend."),"")</f>
        <v/>
      </c>
      <c r="T26" s="120"/>
    </row>
    <row r="27" spans="1:20" ht="15" customHeight="1" x14ac:dyDescent="0.25">
      <c r="A27" s="8">
        <v>22</v>
      </c>
      <c r="B27" s="122"/>
      <c r="C27" s="122"/>
      <c r="D27" s="122"/>
      <c r="E27" s="122"/>
      <c r="F27" s="122"/>
      <c r="G27" s="121" t="str">
        <f>IFERROR(VLOOKUP(F27,Kostentypen!$A$3:$C$20,2,FALSE),"")</f>
        <v/>
      </c>
      <c r="H27" s="121" t="str">
        <f>IFERROR(VLOOKUP(F27,Kostentypen!$A$3:$D$20,3,FALSE),"")</f>
        <v/>
      </c>
      <c r="I27" s="124"/>
      <c r="J27" s="71" t="str" cm="1">
        <f t="array" ref="J27">_xlfn.IFNA(_xlfn.IFS($C$3="Vereenvoudigde kostenoptie voor arbeidskosten","",AND($C$3="Geen vereenvoudigde kostenoptie",$H27="Vast tarief"),VLOOKUP($F27,'Vast tarief'!$B$3:$D$8,2,FALSE),AND($C$3="Vereenvoudigde kostenoptie voor overige kosten",$H27="Vast tarief"),VLOOKUP($F27,'Vast tarief'!$B$3:$D$8,3,FALSE),AND($H27="Uurtarief",$I27=""),0,AND($H27="Uurtarief", $F27="Loonkosten"),VLOOKUP(I27,'4. Uurtarief loonkosten'!$B$6:$P$55,13,FALSE),AND($H27="Uurtarief", $F27="IKS Loonkosten"),VLOOKUP(I27,'4. Uurtarief loonkosten'!$B$6:$P$55,15,FALSE)),"")</f>
        <v/>
      </c>
      <c r="K27" s="71" t="str" cm="1">
        <f t="array" ref="K27">_xlfn.IFNA(_xlfn.IFS($C$3="Vereenvoudigde kostenoptie voor arbeidskosten","",AND($C$3="Geen vereenvoudigde kostenoptie",$H27="Vast tarief"),VLOOKUP($F27,'Vast tarief'!$B$3:$D$8,2,FALSE),AND($C$3="Vereenvoudigde kostenoptie voor overige kosten",$H27="Vast tarief"),VLOOKUP($F27,'Vast tarief'!$B$3:$D$8,3,FALSE),AND($H27="Uurtarief",$I27=""),0,AND($H27="Uurtarief", $F27="Loonkosten"),VLOOKUP(I27,'4. Uurtarief loonkosten'!$B$6:$O$55,14,FALSE),AND($H27="Uurtarief", $F27="IKS Loonkosten"),VLOOKUP(I27,'4. Uurtarief loonkosten'!$B$6:$Q$55,16,FALSE)),"")</f>
        <v/>
      </c>
      <c r="L27" s="122"/>
      <c r="M27" s="122"/>
      <c r="N27" s="123"/>
      <c r="O27" s="123"/>
      <c r="P27" s="6" t="str" cm="1">
        <f t="array" ref="P27">_xlfn.IFNA(_xlfn.IFS(S27="Dit kostentype hoeft u niet op te geven. Hiervoor wordt een forfait berekend.","",AND(J27&lt;&gt;"",OR(H27="Uurtarief",H27="Vast tarief")),J27*L27,N27&gt;0,N27),"")</f>
        <v/>
      </c>
      <c r="Q27" s="6" t="str" cm="1">
        <f t="array" ref="Q27">_xlfn.IFNA(_xlfn.IFS(S27="Dit kostentype hoeft u niet op te geven. Hiervoor wordt een forfait berekend.","",AND(K27&lt;&gt;"",OR(H27="Uurtarief",H27="Vast tarief")),K27*M27,O27&gt;0,O27),"")</f>
        <v/>
      </c>
      <c r="R27" s="6" t="str" cm="1">
        <f t="array" ref="R27">_xlfn.IFS(OR(F27="",$C$3="Kies een berekeningsmethode op tabblad 'Begrotingsoverzicht'",$C$3="Geen vereenvoudigde kostenoptie"),"",S27="Dit kostentype hoeft u niet op te geven. Hiervoor wordt een forfait berekend.","",AND(K27&lt;&gt;"",OR(F27="Eigen arbeid",F27="Loonkosten")),(K27*M27)*0.4,AND(K27&lt;&gt;"",F27="IKS Loonkosten"),0,O27&gt;0,O27*0.23,O27 &lt;=0,0)</f>
        <v/>
      </c>
      <c r="S27" s="73" t="str" cm="1">
        <f t="array" ref="S27">IFERROR(_xlfn.IFS(AND($C$3="Vereenvoudigde kostenoptie voor arbeidskosten",G27&lt;&gt;"",G27&lt;&gt;"Overige kosten"),"Dit kostentype hoeft u niet op te geven. Hiervoor wordt een forfait berekend.",AND($C$3="Vereenvoudigde kostenoptie voor overige kosten",G27&lt;&gt;"",G27="Overige kosten"),"Dit kostentype hoeft u niet op te geven. Hiervoor wordt een forfait berekend."),"")</f>
        <v/>
      </c>
      <c r="T27" s="120"/>
    </row>
    <row r="28" spans="1:20" ht="15" customHeight="1" x14ac:dyDescent="0.25">
      <c r="A28" s="8">
        <v>23</v>
      </c>
      <c r="B28" s="122"/>
      <c r="C28" s="122"/>
      <c r="D28" s="122"/>
      <c r="E28" s="122"/>
      <c r="F28" s="122"/>
      <c r="G28" s="121" t="str">
        <f>IFERROR(VLOOKUP(F28,Kostentypen!$A$3:$C$20,2,FALSE),"")</f>
        <v/>
      </c>
      <c r="H28" s="121" t="str">
        <f>IFERROR(VLOOKUP(F28,Kostentypen!$A$3:$D$20,3,FALSE),"")</f>
        <v/>
      </c>
      <c r="I28" s="124"/>
      <c r="J28" s="71" t="str" cm="1">
        <f t="array" ref="J28">_xlfn.IFNA(_xlfn.IFS($C$3="Vereenvoudigde kostenoptie voor arbeidskosten","",AND($C$3="Geen vereenvoudigde kostenoptie",$H28="Vast tarief"),VLOOKUP($F28,'Vast tarief'!$B$3:$D$8,2,FALSE),AND($C$3="Vereenvoudigde kostenoptie voor overige kosten",$H28="Vast tarief"),VLOOKUP($F28,'Vast tarief'!$B$3:$D$8,3,FALSE),AND($H28="Uurtarief",$I28=""),0,AND($H28="Uurtarief", $F28="Loonkosten"),VLOOKUP(I28,'4. Uurtarief loonkosten'!$B$6:$P$55,13,FALSE),AND($H28="Uurtarief", $F28="IKS Loonkosten"),VLOOKUP(I28,'4. Uurtarief loonkosten'!$B$6:$P$55,15,FALSE)),"")</f>
        <v/>
      </c>
      <c r="K28" s="71" t="str" cm="1">
        <f t="array" ref="K28">_xlfn.IFNA(_xlfn.IFS($C$3="Vereenvoudigde kostenoptie voor arbeidskosten","",AND($C$3="Geen vereenvoudigde kostenoptie",$H28="Vast tarief"),VLOOKUP($F28,'Vast tarief'!$B$3:$D$8,2,FALSE),AND($C$3="Vereenvoudigde kostenoptie voor overige kosten",$H28="Vast tarief"),VLOOKUP($F28,'Vast tarief'!$B$3:$D$8,3,FALSE),AND($H28="Uurtarief",$I28=""),0,AND($H28="Uurtarief", $F28="Loonkosten"),VLOOKUP(I28,'4. Uurtarief loonkosten'!$B$6:$O$55,14,FALSE),AND($H28="Uurtarief", $F28="IKS Loonkosten"),VLOOKUP(I28,'4. Uurtarief loonkosten'!$B$6:$Q$55,16,FALSE)),"")</f>
        <v/>
      </c>
      <c r="L28" s="122"/>
      <c r="M28" s="122"/>
      <c r="N28" s="123"/>
      <c r="O28" s="123"/>
      <c r="P28" s="6" t="str" cm="1">
        <f t="array" ref="P28">_xlfn.IFNA(_xlfn.IFS(S28="Dit kostentype hoeft u niet op te geven. Hiervoor wordt een forfait berekend.","",AND(J28&lt;&gt;"",OR(H28="Uurtarief",H28="Vast tarief")),J28*L28,N28&gt;0,N28),"")</f>
        <v/>
      </c>
      <c r="Q28" s="6" t="str" cm="1">
        <f t="array" ref="Q28">_xlfn.IFNA(_xlfn.IFS(S28="Dit kostentype hoeft u niet op te geven. Hiervoor wordt een forfait berekend.","",AND(K28&lt;&gt;"",OR(H28="Uurtarief",H28="Vast tarief")),K28*M28,O28&gt;0,O28),"")</f>
        <v/>
      </c>
      <c r="R28" s="6" t="str" cm="1">
        <f t="array" ref="R28">_xlfn.IFS(OR(F28="",$C$3="Kies een berekeningsmethode op tabblad 'Begrotingsoverzicht'",$C$3="Geen vereenvoudigde kostenoptie"),"",S28="Dit kostentype hoeft u niet op te geven. Hiervoor wordt een forfait berekend.","",AND(K28&lt;&gt;"",OR(F28="Eigen arbeid",F28="Loonkosten")),(K28*M28)*0.4,AND(K28&lt;&gt;"",F28="IKS Loonkosten"),0,O28&gt;0,O28*0.23,O28 &lt;=0,0)</f>
        <v/>
      </c>
      <c r="S28" s="73" t="str" cm="1">
        <f t="array" ref="S28">IFERROR(_xlfn.IFS(AND($C$3="Vereenvoudigde kostenoptie voor arbeidskosten",G28&lt;&gt;"",G28&lt;&gt;"Overige kosten"),"Dit kostentype hoeft u niet op te geven. Hiervoor wordt een forfait berekend.",AND($C$3="Vereenvoudigde kostenoptie voor overige kosten",G28&lt;&gt;"",G28="Overige kosten"),"Dit kostentype hoeft u niet op te geven. Hiervoor wordt een forfait berekend."),"")</f>
        <v/>
      </c>
      <c r="T28" s="120"/>
    </row>
    <row r="29" spans="1:20" ht="15" customHeight="1" x14ac:dyDescent="0.25">
      <c r="A29" s="8">
        <v>24</v>
      </c>
      <c r="B29" s="122"/>
      <c r="C29" s="122"/>
      <c r="D29" s="122"/>
      <c r="E29" s="122"/>
      <c r="F29" s="122"/>
      <c r="G29" s="121" t="str">
        <f>IFERROR(VLOOKUP(F29,Kostentypen!$A$3:$C$20,2,FALSE),"")</f>
        <v/>
      </c>
      <c r="H29" s="121" t="str">
        <f>IFERROR(VLOOKUP(F29,Kostentypen!$A$3:$D$20,3,FALSE),"")</f>
        <v/>
      </c>
      <c r="I29" s="124"/>
      <c r="J29" s="71" t="str" cm="1">
        <f t="array" ref="J29">_xlfn.IFNA(_xlfn.IFS($C$3="Vereenvoudigde kostenoptie voor arbeidskosten","",AND($C$3="Geen vereenvoudigde kostenoptie",$H29="Vast tarief"),VLOOKUP($F29,'Vast tarief'!$B$3:$D$8,2,FALSE),AND($C$3="Vereenvoudigde kostenoptie voor overige kosten",$H29="Vast tarief"),VLOOKUP($F29,'Vast tarief'!$B$3:$D$8,3,FALSE),AND($H29="Uurtarief",$I29=""),0,AND($H29="Uurtarief", $F29="Loonkosten"),VLOOKUP(I29,'4. Uurtarief loonkosten'!$B$6:$P$55,13,FALSE),AND($H29="Uurtarief", $F29="IKS Loonkosten"),VLOOKUP(I29,'4. Uurtarief loonkosten'!$B$6:$P$55,15,FALSE)),"")</f>
        <v/>
      </c>
      <c r="K29" s="71" t="str" cm="1">
        <f t="array" ref="K29">_xlfn.IFNA(_xlfn.IFS($C$3="Vereenvoudigde kostenoptie voor arbeidskosten","",AND($C$3="Geen vereenvoudigde kostenoptie",$H29="Vast tarief"),VLOOKUP($F29,'Vast tarief'!$B$3:$D$8,2,FALSE),AND($C$3="Vereenvoudigde kostenoptie voor overige kosten",$H29="Vast tarief"),VLOOKUP($F29,'Vast tarief'!$B$3:$D$8,3,FALSE),AND($H29="Uurtarief",$I29=""),0,AND($H29="Uurtarief", $F29="Loonkosten"),VLOOKUP(I29,'4. Uurtarief loonkosten'!$B$6:$O$55,14,FALSE),AND($H29="Uurtarief", $F29="IKS Loonkosten"),VLOOKUP(I29,'4. Uurtarief loonkosten'!$B$6:$Q$55,16,FALSE)),"")</f>
        <v/>
      </c>
      <c r="L29" s="122"/>
      <c r="M29" s="122"/>
      <c r="N29" s="123"/>
      <c r="O29" s="123"/>
      <c r="P29" s="6" t="str" cm="1">
        <f t="array" ref="P29">_xlfn.IFNA(_xlfn.IFS(S29="Dit kostentype hoeft u niet op te geven. Hiervoor wordt een forfait berekend.","",AND(J29&lt;&gt;"",OR(H29="Uurtarief",H29="Vast tarief")),J29*L29,N29&gt;0,N29),"")</f>
        <v/>
      </c>
      <c r="Q29" s="6" t="str" cm="1">
        <f t="array" ref="Q29">_xlfn.IFNA(_xlfn.IFS(S29="Dit kostentype hoeft u niet op te geven. Hiervoor wordt een forfait berekend.","",AND(K29&lt;&gt;"",OR(H29="Uurtarief",H29="Vast tarief")),K29*M29,O29&gt;0,O29),"")</f>
        <v/>
      </c>
      <c r="R29" s="6" t="str" cm="1">
        <f t="array" ref="R29">_xlfn.IFS(OR(F29="",$C$3="Kies een berekeningsmethode op tabblad 'Begrotingsoverzicht'",$C$3="Geen vereenvoudigde kostenoptie"),"",S29="Dit kostentype hoeft u niet op te geven. Hiervoor wordt een forfait berekend.","",AND(K29&lt;&gt;"",OR(F29="Eigen arbeid",F29="Loonkosten")),(K29*M29)*0.4,AND(K29&lt;&gt;"",F29="IKS Loonkosten"),0,O29&gt;0,O29*0.23,O29 &lt;=0,0)</f>
        <v/>
      </c>
      <c r="S29" s="73" t="str" cm="1">
        <f t="array" ref="S29">IFERROR(_xlfn.IFS(AND($C$3="Vereenvoudigde kostenoptie voor arbeidskosten",G29&lt;&gt;"",G29&lt;&gt;"Overige kosten"),"Dit kostentype hoeft u niet op te geven. Hiervoor wordt een forfait berekend.",AND($C$3="Vereenvoudigde kostenoptie voor overige kosten",G29&lt;&gt;"",G29="Overige kosten"),"Dit kostentype hoeft u niet op te geven. Hiervoor wordt een forfait berekend."),"")</f>
        <v/>
      </c>
      <c r="T29" s="120"/>
    </row>
    <row r="30" spans="1:20" ht="15" customHeight="1" x14ac:dyDescent="0.25">
      <c r="A30" s="8">
        <v>25</v>
      </c>
      <c r="B30" s="122"/>
      <c r="C30" s="122"/>
      <c r="D30" s="122"/>
      <c r="E30" s="208"/>
      <c r="F30" s="122"/>
      <c r="G30" s="121" t="str">
        <f>IFERROR(VLOOKUP(F30,Kostentypen!$A$3:$C$20,2,FALSE),"")</f>
        <v/>
      </c>
      <c r="H30" s="121" t="str">
        <f>IFERROR(VLOOKUP(F30,Kostentypen!$A$3:$D$20,3,FALSE),"")</f>
        <v/>
      </c>
      <c r="I30" s="124"/>
      <c r="J30" s="71" t="str" cm="1">
        <f t="array" ref="J30">_xlfn.IFNA(_xlfn.IFS($C$3="Vereenvoudigde kostenoptie voor arbeidskosten","",AND($C$3="Geen vereenvoudigde kostenoptie",$H30="Vast tarief"),VLOOKUP($F30,'Vast tarief'!$B$3:$D$8,2,FALSE),AND($C$3="Vereenvoudigde kostenoptie voor overige kosten",$H30="Vast tarief"),VLOOKUP($F30,'Vast tarief'!$B$3:$D$8,3,FALSE),AND($H30="Uurtarief",$I30=""),0,AND($H30="Uurtarief", $F30="Loonkosten"),VLOOKUP(I30,'4. Uurtarief loonkosten'!$B$6:$P$55,13,FALSE),AND($H30="Uurtarief", $F30="IKS Loonkosten"),VLOOKUP(I30,'4. Uurtarief loonkosten'!$B$6:$P$55,15,FALSE)),"")</f>
        <v/>
      </c>
      <c r="K30" s="71" t="str" cm="1">
        <f t="array" ref="K30">_xlfn.IFNA(_xlfn.IFS($C$3="Vereenvoudigde kostenoptie voor arbeidskosten","",AND($C$3="Geen vereenvoudigde kostenoptie",$H30="Vast tarief"),VLOOKUP($F30,'Vast tarief'!$B$3:$D$8,2,FALSE),AND($C$3="Vereenvoudigde kostenoptie voor overige kosten",$H30="Vast tarief"),VLOOKUP($F30,'Vast tarief'!$B$3:$D$8,3,FALSE),AND($H30="Uurtarief",$I30=""),0,AND($H30="Uurtarief", $F30="Loonkosten"),VLOOKUP(I30,'4. Uurtarief loonkosten'!$B$6:$O$55,14,FALSE),AND($H30="Uurtarief", $F30="IKS Loonkosten"),VLOOKUP(I30,'4. Uurtarief loonkosten'!$B$6:$Q$55,16,FALSE)),"")</f>
        <v/>
      </c>
      <c r="L30" s="122"/>
      <c r="M30" s="122"/>
      <c r="N30" s="123"/>
      <c r="O30" s="123"/>
      <c r="P30" s="6" t="str" cm="1">
        <f t="array" ref="P30">_xlfn.IFNA(_xlfn.IFS(S30="Dit kostentype hoeft u niet op te geven. Hiervoor wordt een forfait berekend.","",AND(J30&lt;&gt;"",OR(H30="Uurtarief",H30="Vast tarief")),J30*L30,N30&gt;0,N30),"")</f>
        <v/>
      </c>
      <c r="Q30" s="6" t="str" cm="1">
        <f t="array" ref="Q30">_xlfn.IFNA(_xlfn.IFS(S30="Dit kostentype hoeft u niet op te geven. Hiervoor wordt een forfait berekend.","",AND(K30&lt;&gt;"",OR(H30="Uurtarief",H30="Vast tarief")),K30*M30,O30&gt;0,O30),"")</f>
        <v/>
      </c>
      <c r="R30" s="6" t="str" cm="1">
        <f t="array" ref="R30">_xlfn.IFS(OR(F30="",$C$3="Kies een berekeningsmethode op tabblad 'Begrotingsoverzicht'",$C$3="Geen vereenvoudigde kostenoptie"),"",S30="Dit kostentype hoeft u niet op te geven. Hiervoor wordt een forfait berekend.","",AND(K30&lt;&gt;"",OR(F30="Eigen arbeid",F30="Loonkosten")),(K30*M30)*0.4,AND(K30&lt;&gt;"",F30="IKS Loonkosten"),0,O30&gt;0,O30*0.23,O30 &lt;=0,0)</f>
        <v/>
      </c>
      <c r="S30" s="73" t="str" cm="1">
        <f t="array" ref="S30">IFERROR(_xlfn.IFS(AND($C$3="Vereenvoudigde kostenoptie voor arbeidskosten",G30&lt;&gt;"",G30&lt;&gt;"Overige kosten"),"Dit kostentype hoeft u niet op te geven. Hiervoor wordt een forfait berekend.",AND($C$3="Vereenvoudigde kostenoptie voor overige kosten",G30&lt;&gt;"",G30="Overige kosten"),"Dit kostentype hoeft u niet op te geven. Hiervoor wordt een forfait berekend."),"")</f>
        <v/>
      </c>
      <c r="T30" s="120"/>
    </row>
    <row r="31" spans="1:20" ht="15" customHeight="1" x14ac:dyDescent="0.25">
      <c r="A31" s="8">
        <v>26</v>
      </c>
      <c r="B31" s="122"/>
      <c r="C31" s="122"/>
      <c r="D31" s="122"/>
      <c r="E31" s="122"/>
      <c r="F31" s="122"/>
      <c r="G31" s="121" t="str">
        <f>IFERROR(VLOOKUP(F31,Kostentypen!$A$3:$C$20,2,FALSE),"")</f>
        <v/>
      </c>
      <c r="H31" s="121" t="str">
        <f>IFERROR(VLOOKUP(F31,Kostentypen!$A$3:$D$20,3,FALSE),"")</f>
        <v/>
      </c>
      <c r="I31" s="124"/>
      <c r="J31" s="71" t="str" cm="1">
        <f t="array" ref="J31">_xlfn.IFNA(_xlfn.IFS($C$3="Vereenvoudigde kostenoptie voor arbeidskosten","",AND($C$3="Geen vereenvoudigde kostenoptie",$H31="Vast tarief"),VLOOKUP($F31,'Vast tarief'!$B$3:$D$8,2,FALSE),AND($C$3="Vereenvoudigde kostenoptie voor overige kosten",$H31="Vast tarief"),VLOOKUP($F31,'Vast tarief'!$B$3:$D$8,3,FALSE),AND($H31="Uurtarief",$I31=""),0,AND($H31="Uurtarief", $F31="Loonkosten"),VLOOKUP(I31,'4. Uurtarief loonkosten'!$B$6:$P$55,13,FALSE),AND($H31="Uurtarief", $F31="IKS Loonkosten"),VLOOKUP(I31,'4. Uurtarief loonkosten'!$B$6:$P$55,15,FALSE)),"")</f>
        <v/>
      </c>
      <c r="K31" s="71" t="str" cm="1">
        <f t="array" ref="K31">_xlfn.IFNA(_xlfn.IFS($C$3="Vereenvoudigde kostenoptie voor arbeidskosten","",AND($C$3="Geen vereenvoudigde kostenoptie",$H31="Vast tarief"),VLOOKUP($F31,'Vast tarief'!$B$3:$D$8,2,FALSE),AND($C$3="Vereenvoudigde kostenoptie voor overige kosten",$H31="Vast tarief"),VLOOKUP($F31,'Vast tarief'!$B$3:$D$8,3,FALSE),AND($H31="Uurtarief",$I31=""),0,AND($H31="Uurtarief", $F31="Loonkosten"),VLOOKUP(I31,'4. Uurtarief loonkosten'!$B$6:$O$55,14,FALSE),AND($H31="Uurtarief", $F31="IKS Loonkosten"),VLOOKUP(I31,'4. Uurtarief loonkosten'!$B$6:$Q$55,16,FALSE)),"")</f>
        <v/>
      </c>
      <c r="L31" s="122"/>
      <c r="M31" s="122"/>
      <c r="N31" s="123"/>
      <c r="O31" s="123"/>
      <c r="P31" s="6" t="str" cm="1">
        <f t="array" ref="P31">_xlfn.IFNA(_xlfn.IFS(S31="Dit kostentype hoeft u niet op te geven. Hiervoor wordt een forfait berekend.","",AND(J31&lt;&gt;"",OR(H31="Uurtarief",H31="Vast tarief")),J31*L31,N31&gt;0,N31),"")</f>
        <v/>
      </c>
      <c r="Q31" s="6" t="str" cm="1">
        <f t="array" ref="Q31">_xlfn.IFNA(_xlfn.IFS(S31="Dit kostentype hoeft u niet op te geven. Hiervoor wordt een forfait berekend.","",AND(K31&lt;&gt;"",OR(H31="Uurtarief",H31="Vast tarief")),K31*M31,O31&gt;0,O31),"")</f>
        <v/>
      </c>
      <c r="R31" s="6" t="str" cm="1">
        <f t="array" ref="R31">_xlfn.IFS(OR(F31="",$C$3="Kies een berekeningsmethode op tabblad 'Begrotingsoverzicht'",$C$3="Geen vereenvoudigde kostenoptie"),"",S31="Dit kostentype hoeft u niet op te geven. Hiervoor wordt een forfait berekend.","",AND(K31&lt;&gt;"",OR(F31="Eigen arbeid",F31="Loonkosten")),(K31*M31)*0.4,AND(K31&lt;&gt;"",F31="IKS Loonkosten"),0,O31&gt;0,O31*0.23,O31 &lt;=0,0)</f>
        <v/>
      </c>
      <c r="S31" s="73" t="str" cm="1">
        <f t="array" ref="S31">IFERROR(_xlfn.IFS(AND($C$3="Vereenvoudigde kostenoptie voor arbeidskosten",G31&lt;&gt;"",G31&lt;&gt;"Overige kosten"),"Dit kostentype hoeft u niet op te geven. Hiervoor wordt een forfait berekend.",AND($C$3="Vereenvoudigde kostenoptie voor overige kosten",G31&lt;&gt;"",G31="Overige kosten"),"Dit kostentype hoeft u niet op te geven. Hiervoor wordt een forfait berekend."),"")</f>
        <v/>
      </c>
      <c r="T31" s="120"/>
    </row>
    <row r="32" spans="1:20" ht="15" customHeight="1" x14ac:dyDescent="0.25">
      <c r="A32" s="8">
        <v>27</v>
      </c>
      <c r="B32" s="122"/>
      <c r="C32" s="122"/>
      <c r="D32" s="122"/>
      <c r="E32" s="208"/>
      <c r="F32" s="122"/>
      <c r="G32" s="121" t="str">
        <f>IFERROR(VLOOKUP(F32,Kostentypen!$A$3:$C$20,2,FALSE),"")</f>
        <v/>
      </c>
      <c r="H32" s="121" t="str">
        <f>IFERROR(VLOOKUP(F32,Kostentypen!$A$3:$D$20,3,FALSE),"")</f>
        <v/>
      </c>
      <c r="I32" s="124"/>
      <c r="J32" s="71" t="str" cm="1">
        <f t="array" ref="J32">_xlfn.IFNA(_xlfn.IFS($C$3="Vereenvoudigde kostenoptie voor arbeidskosten","",AND($C$3="Geen vereenvoudigde kostenoptie",$H32="Vast tarief"),VLOOKUP($F32,'Vast tarief'!$B$3:$D$8,2,FALSE),AND($C$3="Vereenvoudigde kostenoptie voor overige kosten",$H32="Vast tarief"),VLOOKUP($F32,'Vast tarief'!$B$3:$D$8,3,FALSE),AND($H32="Uurtarief",$I32=""),0,AND($H32="Uurtarief", $F32="Loonkosten"),VLOOKUP(I32,'4. Uurtarief loonkosten'!$B$6:$P$55,13,FALSE),AND($H32="Uurtarief", $F32="IKS Loonkosten"),VLOOKUP(I32,'4. Uurtarief loonkosten'!$B$6:$P$55,15,FALSE)),"")</f>
        <v/>
      </c>
      <c r="K32" s="71" t="str" cm="1">
        <f t="array" ref="K32">_xlfn.IFNA(_xlfn.IFS($C$3="Vereenvoudigde kostenoptie voor arbeidskosten","",AND($C$3="Geen vereenvoudigde kostenoptie",$H32="Vast tarief"),VLOOKUP($F32,'Vast tarief'!$B$3:$D$8,2,FALSE),AND($C$3="Vereenvoudigde kostenoptie voor overige kosten",$H32="Vast tarief"),VLOOKUP($F32,'Vast tarief'!$B$3:$D$8,3,FALSE),AND($H32="Uurtarief",$I32=""),0,AND($H32="Uurtarief", $F32="Loonkosten"),VLOOKUP(I32,'4. Uurtarief loonkosten'!$B$6:$O$55,14,FALSE),AND($H32="Uurtarief", $F32="IKS Loonkosten"),VLOOKUP(I32,'4. Uurtarief loonkosten'!$B$6:$Q$55,16,FALSE)),"")</f>
        <v/>
      </c>
      <c r="L32" s="122"/>
      <c r="M32" s="122"/>
      <c r="N32" s="123"/>
      <c r="O32" s="123"/>
      <c r="P32" s="6" t="str" cm="1">
        <f t="array" ref="P32">_xlfn.IFNA(_xlfn.IFS(S32="Dit kostentype hoeft u niet op te geven. Hiervoor wordt een forfait berekend.","",AND(J32&lt;&gt;"",OR(H32="Uurtarief",H32="Vast tarief")),J32*L32,N32&gt;0,N32),"")</f>
        <v/>
      </c>
      <c r="Q32" s="6" t="str" cm="1">
        <f t="array" ref="Q32">_xlfn.IFNA(_xlfn.IFS(S32="Dit kostentype hoeft u niet op te geven. Hiervoor wordt een forfait berekend.","",AND(K32&lt;&gt;"",OR(H32="Uurtarief",H32="Vast tarief")),K32*M32,O32&gt;0,O32),"")</f>
        <v/>
      </c>
      <c r="R32" s="6" t="str" cm="1">
        <f t="array" ref="R32">_xlfn.IFS(OR(F32="",$C$3="Kies een berekeningsmethode op tabblad 'Begrotingsoverzicht'",$C$3="Geen vereenvoudigde kostenoptie"),"",S32="Dit kostentype hoeft u niet op te geven. Hiervoor wordt een forfait berekend.","",AND(K32&lt;&gt;"",OR(F32="Eigen arbeid",F32="Loonkosten")),(K32*M32)*0.4,AND(K32&lt;&gt;"",F32="IKS Loonkosten"),0,O32&gt;0,O32*0.23,O32 &lt;=0,0)</f>
        <v/>
      </c>
      <c r="S32" s="73" t="str" cm="1">
        <f t="array" ref="S32">IFERROR(_xlfn.IFS(AND($C$3="Vereenvoudigde kostenoptie voor arbeidskosten",G32&lt;&gt;"",G32&lt;&gt;"Overige kosten"),"Dit kostentype hoeft u niet op te geven. Hiervoor wordt een forfait berekend.",AND($C$3="Vereenvoudigde kostenoptie voor overige kosten",G32&lt;&gt;"",G32="Overige kosten"),"Dit kostentype hoeft u niet op te geven. Hiervoor wordt een forfait berekend."),"")</f>
        <v/>
      </c>
      <c r="T32" s="120"/>
    </row>
    <row r="33" spans="1:20" ht="15" customHeight="1" x14ac:dyDescent="0.25">
      <c r="A33" s="8">
        <v>28</v>
      </c>
      <c r="B33" s="122"/>
      <c r="C33" s="122"/>
      <c r="D33" s="122"/>
      <c r="E33" s="122"/>
      <c r="F33" s="122"/>
      <c r="G33" s="121" t="str">
        <f>IFERROR(VLOOKUP(F33,Kostentypen!$A$3:$C$20,2,FALSE),"")</f>
        <v/>
      </c>
      <c r="H33" s="121" t="str">
        <f>IFERROR(VLOOKUP(F33,Kostentypen!$A$3:$D$20,3,FALSE),"")</f>
        <v/>
      </c>
      <c r="I33" s="124"/>
      <c r="J33" s="71" t="str" cm="1">
        <f t="array" ref="J33">_xlfn.IFNA(_xlfn.IFS($C$3="Vereenvoudigde kostenoptie voor arbeidskosten","",AND($C$3="Geen vereenvoudigde kostenoptie",$H33="Vast tarief"),VLOOKUP($F33,'Vast tarief'!$B$3:$D$8,2,FALSE),AND($C$3="Vereenvoudigde kostenoptie voor overige kosten",$H33="Vast tarief"),VLOOKUP($F33,'Vast tarief'!$B$3:$D$8,3,FALSE),AND($H33="Uurtarief",$I33=""),0,AND($H33="Uurtarief", $F33="Loonkosten"),VLOOKUP(I33,'4. Uurtarief loonkosten'!$B$6:$P$55,13,FALSE),AND($H33="Uurtarief", $F33="IKS Loonkosten"),VLOOKUP(I33,'4. Uurtarief loonkosten'!$B$6:$P$55,15,FALSE)),"")</f>
        <v/>
      </c>
      <c r="K33" s="71" t="str" cm="1">
        <f t="array" ref="K33">_xlfn.IFNA(_xlfn.IFS($C$3="Vereenvoudigde kostenoptie voor arbeidskosten","",AND($C$3="Geen vereenvoudigde kostenoptie",$H33="Vast tarief"),VLOOKUP($F33,'Vast tarief'!$B$3:$D$8,2,FALSE),AND($C$3="Vereenvoudigde kostenoptie voor overige kosten",$H33="Vast tarief"),VLOOKUP($F33,'Vast tarief'!$B$3:$D$8,3,FALSE),AND($H33="Uurtarief",$I33=""),0,AND($H33="Uurtarief", $F33="Loonkosten"),VLOOKUP(I33,'4. Uurtarief loonkosten'!$B$6:$O$55,14,FALSE),AND($H33="Uurtarief", $F33="IKS Loonkosten"),VLOOKUP(I33,'4. Uurtarief loonkosten'!$B$6:$Q$55,16,FALSE)),"")</f>
        <v/>
      </c>
      <c r="L33" s="122"/>
      <c r="M33" s="122"/>
      <c r="N33" s="123"/>
      <c r="O33" s="123"/>
      <c r="P33" s="6" t="str" cm="1">
        <f t="array" ref="P33">_xlfn.IFNA(_xlfn.IFS(S33="Dit kostentype hoeft u niet op te geven. Hiervoor wordt een forfait berekend.","",AND(J33&lt;&gt;"",OR(H33="Uurtarief",H33="Vast tarief")),J33*L33,N33&gt;0,N33),"")</f>
        <v/>
      </c>
      <c r="Q33" s="6" t="str" cm="1">
        <f t="array" ref="Q33">_xlfn.IFNA(_xlfn.IFS(S33="Dit kostentype hoeft u niet op te geven. Hiervoor wordt een forfait berekend.","",AND(K33&lt;&gt;"",OR(H33="Uurtarief",H33="Vast tarief")),K33*M33,O33&gt;0,O33),"")</f>
        <v/>
      </c>
      <c r="R33" s="6" t="str" cm="1">
        <f t="array" ref="R33">_xlfn.IFS(OR(F33="",$C$3="Kies een berekeningsmethode op tabblad 'Begrotingsoverzicht'",$C$3="Geen vereenvoudigde kostenoptie"),"",S33="Dit kostentype hoeft u niet op te geven. Hiervoor wordt een forfait berekend.","",AND(K33&lt;&gt;"",OR(F33="Eigen arbeid",F33="Loonkosten")),(K33*M33)*0.4,AND(K33&lt;&gt;"",F33="IKS Loonkosten"),0,O33&gt;0,O33*0.23,O33 &lt;=0,0)</f>
        <v/>
      </c>
      <c r="S33" s="73" t="str" cm="1">
        <f t="array" ref="S33">IFERROR(_xlfn.IFS(AND($C$3="Vereenvoudigde kostenoptie voor arbeidskosten",G33&lt;&gt;"",G33&lt;&gt;"Overige kosten"),"Dit kostentype hoeft u niet op te geven. Hiervoor wordt een forfait berekend.",AND($C$3="Vereenvoudigde kostenoptie voor overige kosten",G33&lt;&gt;"",G33="Overige kosten"),"Dit kostentype hoeft u niet op te geven. Hiervoor wordt een forfait berekend."),"")</f>
        <v/>
      </c>
      <c r="T33" s="120"/>
    </row>
    <row r="34" spans="1:20" ht="15" customHeight="1" x14ac:dyDescent="0.25">
      <c r="A34" s="8">
        <v>29</v>
      </c>
      <c r="B34" s="122"/>
      <c r="C34" s="122"/>
      <c r="D34" s="122"/>
      <c r="E34" s="122"/>
      <c r="F34" s="122"/>
      <c r="G34" s="121" t="str">
        <f>IFERROR(VLOOKUP(F34,Kostentypen!$A$3:$C$20,2,FALSE),"")</f>
        <v/>
      </c>
      <c r="H34" s="121" t="str">
        <f>IFERROR(VLOOKUP(F34,Kostentypen!$A$3:$D$20,3,FALSE),"")</f>
        <v/>
      </c>
      <c r="I34" s="124"/>
      <c r="J34" s="71" t="str" cm="1">
        <f t="array" ref="J34">_xlfn.IFNA(_xlfn.IFS($C$3="Vereenvoudigde kostenoptie voor arbeidskosten","",AND($C$3="Geen vereenvoudigde kostenoptie",$H34="Vast tarief"),VLOOKUP($F34,'Vast tarief'!$B$3:$D$8,2,FALSE),AND($C$3="Vereenvoudigde kostenoptie voor overige kosten",$H34="Vast tarief"),VLOOKUP($F34,'Vast tarief'!$B$3:$D$8,3,FALSE),AND($H34="Uurtarief",$I34=""),0,AND($H34="Uurtarief", $F34="Loonkosten"),VLOOKUP(I34,'4. Uurtarief loonkosten'!$B$6:$P$55,13,FALSE),AND($H34="Uurtarief", $F34="IKS Loonkosten"),VLOOKUP(I34,'4. Uurtarief loonkosten'!$B$6:$P$55,15,FALSE)),"")</f>
        <v/>
      </c>
      <c r="K34" s="71" t="str" cm="1">
        <f t="array" ref="K34">_xlfn.IFNA(_xlfn.IFS($C$3="Vereenvoudigde kostenoptie voor arbeidskosten","",AND($C$3="Geen vereenvoudigde kostenoptie",$H34="Vast tarief"),VLOOKUP($F34,'Vast tarief'!$B$3:$D$8,2,FALSE),AND($C$3="Vereenvoudigde kostenoptie voor overige kosten",$H34="Vast tarief"),VLOOKUP($F34,'Vast tarief'!$B$3:$D$8,3,FALSE),AND($H34="Uurtarief",$I34=""),0,AND($H34="Uurtarief", $F34="Loonkosten"),VLOOKUP(I34,'4. Uurtarief loonkosten'!$B$6:$O$55,14,FALSE),AND($H34="Uurtarief", $F34="IKS Loonkosten"),VLOOKUP(I34,'4. Uurtarief loonkosten'!$B$6:$Q$55,16,FALSE)),"")</f>
        <v/>
      </c>
      <c r="L34" s="122"/>
      <c r="M34" s="122"/>
      <c r="N34" s="123"/>
      <c r="O34" s="123"/>
      <c r="P34" s="6" t="str" cm="1">
        <f t="array" ref="P34">_xlfn.IFNA(_xlfn.IFS(S34="Dit kostentype hoeft u niet op te geven. Hiervoor wordt een forfait berekend.","",AND(J34&lt;&gt;"",OR(H34="Uurtarief",H34="Vast tarief")),J34*L34,N34&gt;0,N34),"")</f>
        <v/>
      </c>
      <c r="Q34" s="6" t="str" cm="1">
        <f t="array" ref="Q34">_xlfn.IFNA(_xlfn.IFS(S34="Dit kostentype hoeft u niet op te geven. Hiervoor wordt een forfait berekend.","",AND(K34&lt;&gt;"",OR(H34="Uurtarief",H34="Vast tarief")),K34*M34,O34&gt;0,O34),"")</f>
        <v/>
      </c>
      <c r="R34" s="6" t="str" cm="1">
        <f t="array" ref="R34">_xlfn.IFS(OR(F34="",$C$3="Kies een berekeningsmethode op tabblad 'Begrotingsoverzicht'",$C$3="Geen vereenvoudigde kostenoptie"),"",S34="Dit kostentype hoeft u niet op te geven. Hiervoor wordt een forfait berekend.","",AND(K34&lt;&gt;"",OR(F34="Eigen arbeid",F34="Loonkosten")),(K34*M34)*0.4,AND(K34&lt;&gt;"",F34="IKS Loonkosten"),0,O34&gt;0,O34*0.23,O34 &lt;=0,0)</f>
        <v/>
      </c>
      <c r="S34" s="73" t="str" cm="1">
        <f t="array" ref="S34">IFERROR(_xlfn.IFS(AND($C$3="Vereenvoudigde kostenoptie voor arbeidskosten",G34&lt;&gt;"",G34&lt;&gt;"Overige kosten"),"Dit kostentype hoeft u niet op te geven. Hiervoor wordt een forfait berekend.",AND($C$3="Vereenvoudigde kostenoptie voor overige kosten",G34&lt;&gt;"",G34="Overige kosten"),"Dit kostentype hoeft u niet op te geven. Hiervoor wordt een forfait berekend."),"")</f>
        <v/>
      </c>
      <c r="T34" s="120"/>
    </row>
    <row r="35" spans="1:20" ht="15" customHeight="1" x14ac:dyDescent="0.25">
      <c r="A35" s="8">
        <v>30</v>
      </c>
      <c r="B35" s="122"/>
      <c r="C35" s="122"/>
      <c r="D35" s="122"/>
      <c r="E35" s="122"/>
      <c r="F35" s="122"/>
      <c r="G35" s="121" t="str">
        <f>IFERROR(VLOOKUP(F35,Kostentypen!$A$3:$C$20,2,FALSE),"")</f>
        <v/>
      </c>
      <c r="H35" s="121" t="str">
        <f>IFERROR(VLOOKUP(F35,Kostentypen!$A$3:$D$20,3,FALSE),"")</f>
        <v/>
      </c>
      <c r="I35" s="124"/>
      <c r="J35" s="71" t="str" cm="1">
        <f t="array" ref="J35">_xlfn.IFNA(_xlfn.IFS($C$3="Vereenvoudigde kostenoptie voor arbeidskosten","",AND($C$3="Geen vereenvoudigde kostenoptie",$H35="Vast tarief"),VLOOKUP($F35,'Vast tarief'!$B$3:$D$8,2,FALSE),AND($C$3="Vereenvoudigde kostenoptie voor overige kosten",$H35="Vast tarief"),VLOOKUP($F35,'Vast tarief'!$B$3:$D$8,3,FALSE),AND($H35="Uurtarief",$I35=""),0,AND($H35="Uurtarief", $F35="Loonkosten"),VLOOKUP(I35,'4. Uurtarief loonkosten'!$B$6:$P$55,13,FALSE),AND($H35="Uurtarief", $F35="IKS Loonkosten"),VLOOKUP(I35,'4. Uurtarief loonkosten'!$B$6:$P$55,15,FALSE)),"")</f>
        <v/>
      </c>
      <c r="K35" s="71" t="str" cm="1">
        <f t="array" ref="K35">_xlfn.IFNA(_xlfn.IFS($C$3="Vereenvoudigde kostenoptie voor arbeidskosten","",AND($C$3="Geen vereenvoudigde kostenoptie",$H35="Vast tarief"),VLOOKUP($F35,'Vast tarief'!$B$3:$D$8,2,FALSE),AND($C$3="Vereenvoudigde kostenoptie voor overige kosten",$H35="Vast tarief"),VLOOKUP($F35,'Vast tarief'!$B$3:$D$8,3,FALSE),AND($H35="Uurtarief",$I35=""),0,AND($H35="Uurtarief", $F35="Loonkosten"),VLOOKUP(I35,'4. Uurtarief loonkosten'!$B$6:$O$55,14,FALSE),AND($H35="Uurtarief", $F35="IKS Loonkosten"),VLOOKUP(I35,'4. Uurtarief loonkosten'!$B$6:$Q$55,16,FALSE)),"")</f>
        <v/>
      </c>
      <c r="L35" s="122"/>
      <c r="M35" s="122"/>
      <c r="N35" s="123"/>
      <c r="O35" s="123"/>
      <c r="P35" s="6" t="str" cm="1">
        <f t="array" ref="P35">_xlfn.IFNA(_xlfn.IFS(S35="Dit kostentype hoeft u niet op te geven. Hiervoor wordt een forfait berekend.","",AND(J35&lt;&gt;"",OR(H35="Uurtarief",H35="Vast tarief")),J35*L35,N35&gt;0,N35),"")</f>
        <v/>
      </c>
      <c r="Q35" s="6" t="str" cm="1">
        <f t="array" ref="Q35">_xlfn.IFNA(_xlfn.IFS(S35="Dit kostentype hoeft u niet op te geven. Hiervoor wordt een forfait berekend.","",AND(K35&lt;&gt;"",OR(H35="Uurtarief",H35="Vast tarief")),K35*M35,O35&gt;0,O35),"")</f>
        <v/>
      </c>
      <c r="R35" s="6" t="str" cm="1">
        <f t="array" ref="R35">_xlfn.IFS(OR(F35="",$C$3="Kies een berekeningsmethode op tabblad 'Begrotingsoverzicht'",$C$3="Geen vereenvoudigde kostenoptie"),"",S35="Dit kostentype hoeft u niet op te geven. Hiervoor wordt een forfait berekend.","",AND(K35&lt;&gt;"",OR(F35="Eigen arbeid",F35="Loonkosten")),(K35*M35)*0.4,AND(K35&lt;&gt;"",F35="IKS Loonkosten"),0,O35&gt;0,O35*0.23,O35 &lt;=0,0)</f>
        <v/>
      </c>
      <c r="S35" s="73" t="str" cm="1">
        <f t="array" ref="S35">IFERROR(_xlfn.IFS(AND($C$3="Vereenvoudigde kostenoptie voor arbeidskosten",G35&lt;&gt;"",G35&lt;&gt;"Overige kosten"),"Dit kostentype hoeft u niet op te geven. Hiervoor wordt een forfait berekend.",AND($C$3="Vereenvoudigde kostenoptie voor overige kosten",G35&lt;&gt;"",G35="Overige kosten"),"Dit kostentype hoeft u niet op te geven. Hiervoor wordt een forfait berekend."),"")</f>
        <v/>
      </c>
      <c r="T35" s="120"/>
    </row>
    <row r="36" spans="1:20" ht="15" customHeight="1" x14ac:dyDescent="0.25">
      <c r="A36" s="8">
        <v>31</v>
      </c>
      <c r="B36" s="122"/>
      <c r="C36" s="122"/>
      <c r="D36" s="122"/>
      <c r="E36" s="122"/>
      <c r="F36" s="122"/>
      <c r="G36" s="121" t="str">
        <f>IFERROR(VLOOKUP(F36,Kostentypen!$A$3:$C$20,2,FALSE),"")</f>
        <v/>
      </c>
      <c r="H36" s="121" t="str">
        <f>IFERROR(VLOOKUP(F36,Kostentypen!$A$3:$D$20,3,FALSE),"")</f>
        <v/>
      </c>
      <c r="I36" s="124"/>
      <c r="J36" s="71" t="str" cm="1">
        <f t="array" ref="J36">_xlfn.IFNA(_xlfn.IFS($C$3="Vereenvoudigde kostenoptie voor arbeidskosten","",AND($C$3="Geen vereenvoudigde kostenoptie",$H36="Vast tarief"),VLOOKUP($F36,'Vast tarief'!$B$3:$D$8,2,FALSE),AND($C$3="Vereenvoudigde kostenoptie voor overige kosten",$H36="Vast tarief"),VLOOKUP($F36,'Vast tarief'!$B$3:$D$8,3,FALSE),AND($H36="Uurtarief",$I36=""),0,AND($H36="Uurtarief", $F36="Loonkosten"),VLOOKUP(I36,'4. Uurtarief loonkosten'!$B$6:$P$55,13,FALSE),AND($H36="Uurtarief", $F36="IKS Loonkosten"),VLOOKUP(I36,'4. Uurtarief loonkosten'!$B$6:$P$55,15,FALSE)),"")</f>
        <v/>
      </c>
      <c r="K36" s="71" t="str" cm="1">
        <f t="array" ref="K36">_xlfn.IFNA(_xlfn.IFS($C$3="Vereenvoudigde kostenoptie voor arbeidskosten","",AND($C$3="Geen vereenvoudigde kostenoptie",$H36="Vast tarief"),VLOOKUP($F36,'Vast tarief'!$B$3:$D$8,2,FALSE),AND($C$3="Vereenvoudigde kostenoptie voor overige kosten",$H36="Vast tarief"),VLOOKUP($F36,'Vast tarief'!$B$3:$D$8,3,FALSE),AND($H36="Uurtarief",$I36=""),0,AND($H36="Uurtarief", $F36="Loonkosten"),VLOOKUP(I36,'4. Uurtarief loonkosten'!$B$6:$O$55,14,FALSE),AND($H36="Uurtarief", $F36="IKS Loonkosten"),VLOOKUP(I36,'4. Uurtarief loonkosten'!$B$6:$Q$55,16,FALSE)),"")</f>
        <v/>
      </c>
      <c r="L36" s="122"/>
      <c r="M36" s="122"/>
      <c r="N36" s="123"/>
      <c r="O36" s="123"/>
      <c r="P36" s="6" t="str" cm="1">
        <f t="array" ref="P36">_xlfn.IFNA(_xlfn.IFS(S36="Dit kostentype hoeft u niet op te geven. Hiervoor wordt een forfait berekend.","",AND(J36&lt;&gt;"",OR(H36="Uurtarief",H36="Vast tarief")),J36*L36,N36&gt;0,N36),"")</f>
        <v/>
      </c>
      <c r="Q36" s="6" t="str" cm="1">
        <f t="array" ref="Q36">_xlfn.IFNA(_xlfn.IFS(S36="Dit kostentype hoeft u niet op te geven. Hiervoor wordt een forfait berekend.","",AND(K36&lt;&gt;"",OR(H36="Uurtarief",H36="Vast tarief")),K36*M36,O36&gt;0,O36),"")</f>
        <v/>
      </c>
      <c r="R36" s="6" t="str" cm="1">
        <f t="array" ref="R36">_xlfn.IFS(OR(F36="",$C$3="Kies een berekeningsmethode op tabblad 'Begrotingsoverzicht'",$C$3="Geen vereenvoudigde kostenoptie"),"",S36="Dit kostentype hoeft u niet op te geven. Hiervoor wordt een forfait berekend.","",AND(K36&lt;&gt;"",OR(F36="Eigen arbeid",F36="Loonkosten")),(K36*M36)*0.4,AND(K36&lt;&gt;"",F36="IKS Loonkosten"),0,O36&gt;0,O36*0.23,O36 &lt;=0,0)</f>
        <v/>
      </c>
      <c r="S36" s="73" t="str" cm="1">
        <f t="array" ref="S36">IFERROR(_xlfn.IFS(AND($C$3="Vereenvoudigde kostenoptie voor arbeidskosten",G36&lt;&gt;"",G36&lt;&gt;"Overige kosten"),"Dit kostentype hoeft u niet op te geven. Hiervoor wordt een forfait berekend.",AND($C$3="Vereenvoudigde kostenoptie voor overige kosten",G36&lt;&gt;"",G36="Overige kosten"),"Dit kostentype hoeft u niet op te geven. Hiervoor wordt een forfait berekend."),"")</f>
        <v/>
      </c>
      <c r="T36" s="120"/>
    </row>
    <row r="37" spans="1:20" ht="15" customHeight="1" x14ac:dyDescent="0.25">
      <c r="A37" s="8">
        <v>32</v>
      </c>
      <c r="B37" s="122"/>
      <c r="C37" s="122"/>
      <c r="D37" s="122"/>
      <c r="E37" s="122"/>
      <c r="F37" s="122"/>
      <c r="G37" s="121" t="str">
        <f>IFERROR(VLOOKUP(F37,Kostentypen!$A$3:$C$20,2,FALSE),"")</f>
        <v/>
      </c>
      <c r="H37" s="121" t="str">
        <f>IFERROR(VLOOKUP(F37,Kostentypen!$A$3:$D$20,3,FALSE),"")</f>
        <v/>
      </c>
      <c r="I37" s="124"/>
      <c r="J37" s="71" t="str" cm="1">
        <f t="array" ref="J37">_xlfn.IFNA(_xlfn.IFS($C$3="Vereenvoudigde kostenoptie voor arbeidskosten","",AND($C$3="Geen vereenvoudigde kostenoptie",$H37="Vast tarief"),VLOOKUP($F37,'Vast tarief'!$B$3:$D$8,2,FALSE),AND($C$3="Vereenvoudigde kostenoptie voor overige kosten",$H37="Vast tarief"),VLOOKUP($F37,'Vast tarief'!$B$3:$D$8,3,FALSE),AND($H37="Uurtarief",$I37=""),0,AND($H37="Uurtarief", $F37="Loonkosten"),VLOOKUP(I37,'4. Uurtarief loonkosten'!$B$6:$P$55,13,FALSE),AND($H37="Uurtarief", $F37="IKS Loonkosten"),VLOOKUP(I37,'4. Uurtarief loonkosten'!$B$6:$P$55,15,FALSE)),"")</f>
        <v/>
      </c>
      <c r="K37" s="71" t="str" cm="1">
        <f t="array" ref="K37">_xlfn.IFNA(_xlfn.IFS($C$3="Vereenvoudigde kostenoptie voor arbeidskosten","",AND($C$3="Geen vereenvoudigde kostenoptie",$H37="Vast tarief"),VLOOKUP($F37,'Vast tarief'!$B$3:$D$8,2,FALSE),AND($C$3="Vereenvoudigde kostenoptie voor overige kosten",$H37="Vast tarief"),VLOOKUP($F37,'Vast tarief'!$B$3:$D$8,3,FALSE),AND($H37="Uurtarief",$I37=""),0,AND($H37="Uurtarief", $F37="Loonkosten"),VLOOKUP(I37,'4. Uurtarief loonkosten'!$B$6:$O$55,14,FALSE),AND($H37="Uurtarief", $F37="IKS Loonkosten"),VLOOKUP(I37,'4. Uurtarief loonkosten'!$B$6:$Q$55,16,FALSE)),"")</f>
        <v/>
      </c>
      <c r="L37" s="122"/>
      <c r="M37" s="122"/>
      <c r="N37" s="123"/>
      <c r="O37" s="123"/>
      <c r="P37" s="6" t="str" cm="1">
        <f t="array" ref="P37">_xlfn.IFNA(_xlfn.IFS(S37="Dit kostentype hoeft u niet op te geven. Hiervoor wordt een forfait berekend.","",AND(J37&lt;&gt;"",OR(H37="Uurtarief",H37="Vast tarief")),J37*L37,N37&gt;0,N37),"")</f>
        <v/>
      </c>
      <c r="Q37" s="6" t="str" cm="1">
        <f t="array" ref="Q37">_xlfn.IFNA(_xlfn.IFS(S37="Dit kostentype hoeft u niet op te geven. Hiervoor wordt een forfait berekend.","",AND(K37&lt;&gt;"",OR(H37="Uurtarief",H37="Vast tarief")),K37*M37,O37&gt;0,O37),"")</f>
        <v/>
      </c>
      <c r="R37" s="6" t="str" cm="1">
        <f t="array" ref="R37">_xlfn.IFS(OR(F37="",$C$3="Kies een berekeningsmethode op tabblad 'Begrotingsoverzicht'",$C$3="Geen vereenvoudigde kostenoptie"),"",S37="Dit kostentype hoeft u niet op te geven. Hiervoor wordt een forfait berekend.","",AND(K37&lt;&gt;"",OR(F37="Eigen arbeid",F37="Loonkosten")),(K37*M37)*0.4,AND(K37&lt;&gt;"",F37="IKS Loonkosten"),0,O37&gt;0,O37*0.23,O37 &lt;=0,0)</f>
        <v/>
      </c>
      <c r="S37" s="73" t="str" cm="1">
        <f t="array" ref="S37">IFERROR(_xlfn.IFS(AND($C$3="Vereenvoudigde kostenoptie voor arbeidskosten",G37&lt;&gt;"",G37&lt;&gt;"Overige kosten"),"Dit kostentype hoeft u niet op te geven. Hiervoor wordt een forfait berekend.",AND($C$3="Vereenvoudigde kostenoptie voor overige kosten",G37&lt;&gt;"",G37="Overige kosten"),"Dit kostentype hoeft u niet op te geven. Hiervoor wordt een forfait berekend."),"")</f>
        <v/>
      </c>
      <c r="T37" s="120"/>
    </row>
    <row r="38" spans="1:20" ht="15" customHeight="1" x14ac:dyDescent="0.25">
      <c r="A38" s="8">
        <v>33</v>
      </c>
      <c r="B38" s="122"/>
      <c r="C38" s="122"/>
      <c r="D38" s="122"/>
      <c r="E38" s="122"/>
      <c r="F38" s="122"/>
      <c r="G38" s="121" t="str">
        <f>IFERROR(VLOOKUP(F38,Kostentypen!$A$3:$C$20,2,FALSE),"")</f>
        <v/>
      </c>
      <c r="H38" s="121" t="str">
        <f>IFERROR(VLOOKUP(F38,Kostentypen!$A$3:$D$20,3,FALSE),"")</f>
        <v/>
      </c>
      <c r="I38" s="124"/>
      <c r="J38" s="71" t="str" cm="1">
        <f t="array" ref="J38">_xlfn.IFNA(_xlfn.IFS($C$3="Vereenvoudigde kostenoptie voor arbeidskosten","",AND($C$3="Geen vereenvoudigde kostenoptie",$H38="Vast tarief"),VLOOKUP($F38,'Vast tarief'!$B$3:$D$8,2,FALSE),AND($C$3="Vereenvoudigde kostenoptie voor overige kosten",$H38="Vast tarief"),VLOOKUP($F38,'Vast tarief'!$B$3:$D$8,3,FALSE),AND($H38="Uurtarief",$I38=""),0,AND($H38="Uurtarief", $F38="Loonkosten"),VLOOKUP(I38,'4. Uurtarief loonkosten'!$B$6:$P$55,13,FALSE),AND($H38="Uurtarief", $F38="IKS Loonkosten"),VLOOKUP(I38,'4. Uurtarief loonkosten'!$B$6:$P$55,15,FALSE)),"")</f>
        <v/>
      </c>
      <c r="K38" s="71" t="str" cm="1">
        <f t="array" ref="K38">_xlfn.IFNA(_xlfn.IFS($C$3="Vereenvoudigde kostenoptie voor arbeidskosten","",AND($C$3="Geen vereenvoudigde kostenoptie",$H38="Vast tarief"),VLOOKUP($F38,'Vast tarief'!$B$3:$D$8,2,FALSE),AND($C$3="Vereenvoudigde kostenoptie voor overige kosten",$H38="Vast tarief"),VLOOKUP($F38,'Vast tarief'!$B$3:$D$8,3,FALSE),AND($H38="Uurtarief",$I38=""),0,AND($H38="Uurtarief", $F38="Loonkosten"),VLOOKUP(I38,'4. Uurtarief loonkosten'!$B$6:$O$55,14,FALSE),AND($H38="Uurtarief", $F38="IKS Loonkosten"),VLOOKUP(I38,'4. Uurtarief loonkosten'!$B$6:$Q$55,16,FALSE)),"")</f>
        <v/>
      </c>
      <c r="L38" s="122"/>
      <c r="M38" s="122"/>
      <c r="N38" s="123"/>
      <c r="O38" s="123"/>
      <c r="P38" s="6" t="str" cm="1">
        <f t="array" ref="P38">_xlfn.IFNA(_xlfn.IFS(S38="Dit kostentype hoeft u niet op te geven. Hiervoor wordt een forfait berekend.","",AND(J38&lt;&gt;"",OR(H38="Uurtarief",H38="Vast tarief")),J38*L38,N38&gt;0,N38),"")</f>
        <v/>
      </c>
      <c r="Q38" s="6" t="str" cm="1">
        <f t="array" ref="Q38">_xlfn.IFNA(_xlfn.IFS(S38="Dit kostentype hoeft u niet op te geven. Hiervoor wordt een forfait berekend.","",AND(K38&lt;&gt;"",OR(H38="Uurtarief",H38="Vast tarief")),K38*M38,O38&gt;0,O38),"")</f>
        <v/>
      </c>
      <c r="R38" s="6" t="str" cm="1">
        <f t="array" ref="R38">_xlfn.IFS(OR(F38="",$C$3="Kies een berekeningsmethode op tabblad 'Begrotingsoverzicht'",$C$3="Geen vereenvoudigde kostenoptie"),"",S38="Dit kostentype hoeft u niet op te geven. Hiervoor wordt een forfait berekend.","",AND(K38&lt;&gt;"",OR(F38="Eigen arbeid",F38="Loonkosten")),(K38*M38)*0.4,AND(K38&lt;&gt;"",F38="IKS Loonkosten"),0,O38&gt;0,O38*0.23,O38 &lt;=0,0)</f>
        <v/>
      </c>
      <c r="S38" s="73" t="str" cm="1">
        <f t="array" ref="S38">IFERROR(_xlfn.IFS(AND($C$3="Vereenvoudigde kostenoptie voor arbeidskosten",G38&lt;&gt;"",G38&lt;&gt;"Overige kosten"),"Dit kostentype hoeft u niet op te geven. Hiervoor wordt een forfait berekend.",AND($C$3="Vereenvoudigde kostenoptie voor overige kosten",G38&lt;&gt;"",G38="Overige kosten"),"Dit kostentype hoeft u niet op te geven. Hiervoor wordt een forfait berekend."),"")</f>
        <v/>
      </c>
      <c r="T38" s="120"/>
    </row>
    <row r="39" spans="1:20" ht="15" customHeight="1" x14ac:dyDescent="0.25">
      <c r="A39" s="8">
        <v>34</v>
      </c>
      <c r="B39" s="122"/>
      <c r="C39" s="122"/>
      <c r="D39" s="122"/>
      <c r="E39" s="122"/>
      <c r="F39" s="122"/>
      <c r="G39" s="121" t="str">
        <f>IFERROR(VLOOKUP(F39,Kostentypen!$A$3:$C$20,2,FALSE),"")</f>
        <v/>
      </c>
      <c r="H39" s="121" t="str">
        <f>IFERROR(VLOOKUP(F39,Kostentypen!$A$3:$D$20,3,FALSE),"")</f>
        <v/>
      </c>
      <c r="I39" s="124"/>
      <c r="J39" s="71" t="str" cm="1">
        <f t="array" ref="J39">_xlfn.IFNA(_xlfn.IFS($C$3="Vereenvoudigde kostenoptie voor arbeidskosten","",AND($C$3="Geen vereenvoudigde kostenoptie",$H39="Vast tarief"),VLOOKUP($F39,'Vast tarief'!$B$3:$D$8,2,FALSE),AND($C$3="Vereenvoudigde kostenoptie voor overige kosten",$H39="Vast tarief"),VLOOKUP($F39,'Vast tarief'!$B$3:$D$8,3,FALSE),AND($H39="Uurtarief",$I39=""),0,AND($H39="Uurtarief", $F39="Loonkosten"),VLOOKUP(I39,'4. Uurtarief loonkosten'!$B$6:$P$55,13,FALSE),AND($H39="Uurtarief", $F39="IKS Loonkosten"),VLOOKUP(I39,'4. Uurtarief loonkosten'!$B$6:$P$55,15,FALSE)),"")</f>
        <v/>
      </c>
      <c r="K39" s="71" t="str" cm="1">
        <f t="array" ref="K39">_xlfn.IFNA(_xlfn.IFS($C$3="Vereenvoudigde kostenoptie voor arbeidskosten","",AND($C$3="Geen vereenvoudigde kostenoptie",$H39="Vast tarief"),VLOOKUP($F39,'Vast tarief'!$B$3:$D$8,2,FALSE),AND($C$3="Vereenvoudigde kostenoptie voor overige kosten",$H39="Vast tarief"),VLOOKUP($F39,'Vast tarief'!$B$3:$D$8,3,FALSE),AND($H39="Uurtarief",$I39=""),0,AND($H39="Uurtarief", $F39="Loonkosten"),VLOOKUP(I39,'4. Uurtarief loonkosten'!$B$6:$O$55,14,FALSE),AND($H39="Uurtarief", $F39="IKS Loonkosten"),VLOOKUP(I39,'4. Uurtarief loonkosten'!$B$6:$Q$55,16,FALSE)),"")</f>
        <v/>
      </c>
      <c r="L39" s="122"/>
      <c r="M39" s="122"/>
      <c r="N39" s="123"/>
      <c r="O39" s="123"/>
      <c r="P39" s="6" t="str" cm="1">
        <f t="array" ref="P39">_xlfn.IFNA(_xlfn.IFS(S39="Dit kostentype hoeft u niet op te geven. Hiervoor wordt een forfait berekend.","",AND(J39&lt;&gt;"",OR(H39="Uurtarief",H39="Vast tarief")),J39*L39,N39&gt;0,N39),"")</f>
        <v/>
      </c>
      <c r="Q39" s="6" t="str" cm="1">
        <f t="array" ref="Q39">_xlfn.IFNA(_xlfn.IFS(S39="Dit kostentype hoeft u niet op te geven. Hiervoor wordt een forfait berekend.","",AND(K39&lt;&gt;"",OR(H39="Uurtarief",H39="Vast tarief")),K39*M39,O39&gt;0,O39),"")</f>
        <v/>
      </c>
      <c r="R39" s="6" t="str" cm="1">
        <f t="array" ref="R39">_xlfn.IFS(OR(F39="",$C$3="Kies een berekeningsmethode op tabblad 'Begrotingsoverzicht'",$C$3="Geen vereenvoudigde kostenoptie"),"",S39="Dit kostentype hoeft u niet op te geven. Hiervoor wordt een forfait berekend.","",AND(K39&lt;&gt;"",OR(F39="Eigen arbeid",F39="Loonkosten")),(K39*M39)*0.4,AND(K39&lt;&gt;"",F39="IKS Loonkosten"),0,O39&gt;0,O39*0.23,O39 &lt;=0,0)</f>
        <v/>
      </c>
      <c r="S39" s="73" t="str" cm="1">
        <f t="array" ref="S39">IFERROR(_xlfn.IFS(AND($C$3="Vereenvoudigde kostenoptie voor arbeidskosten",G39&lt;&gt;"",G39&lt;&gt;"Overige kosten"),"Dit kostentype hoeft u niet op te geven. Hiervoor wordt een forfait berekend.",AND($C$3="Vereenvoudigde kostenoptie voor overige kosten",G39&lt;&gt;"",G39="Overige kosten"),"Dit kostentype hoeft u niet op te geven. Hiervoor wordt een forfait berekend."),"")</f>
        <v/>
      </c>
      <c r="T39" s="120"/>
    </row>
    <row r="40" spans="1:20" ht="15" customHeight="1" x14ac:dyDescent="0.25">
      <c r="A40" s="8">
        <v>35</v>
      </c>
      <c r="B40" s="122"/>
      <c r="C40" s="122"/>
      <c r="D40" s="122"/>
      <c r="E40" s="122"/>
      <c r="F40" s="122"/>
      <c r="G40" s="121" t="str">
        <f>IFERROR(VLOOKUP(F40,Kostentypen!$A$3:$C$20,2,FALSE),"")</f>
        <v/>
      </c>
      <c r="H40" s="121" t="str">
        <f>IFERROR(VLOOKUP(F40,Kostentypen!$A$3:$D$20,3,FALSE),"")</f>
        <v/>
      </c>
      <c r="I40" s="124"/>
      <c r="J40" s="71" t="str" cm="1">
        <f t="array" ref="J40">_xlfn.IFNA(_xlfn.IFS($C$3="Vereenvoudigde kostenoptie voor arbeidskosten","",AND($C$3="Geen vereenvoudigde kostenoptie",$H40="Vast tarief"),VLOOKUP($F40,'Vast tarief'!$B$3:$D$8,2,FALSE),AND($C$3="Vereenvoudigde kostenoptie voor overige kosten",$H40="Vast tarief"),VLOOKUP($F40,'Vast tarief'!$B$3:$D$8,3,FALSE),AND($H40="Uurtarief",$I40=""),0,AND($H40="Uurtarief", $F40="Loonkosten"),VLOOKUP(I40,'4. Uurtarief loonkosten'!$B$6:$P$55,13,FALSE),AND($H40="Uurtarief", $F40="IKS Loonkosten"),VLOOKUP(I40,'4. Uurtarief loonkosten'!$B$6:$P$55,15,FALSE)),"")</f>
        <v/>
      </c>
      <c r="K40" s="71" t="str" cm="1">
        <f t="array" ref="K40">_xlfn.IFNA(_xlfn.IFS($C$3="Vereenvoudigde kostenoptie voor arbeidskosten","",AND($C$3="Geen vereenvoudigde kostenoptie",$H40="Vast tarief"),VLOOKUP($F40,'Vast tarief'!$B$3:$D$8,2,FALSE),AND($C$3="Vereenvoudigde kostenoptie voor overige kosten",$H40="Vast tarief"),VLOOKUP($F40,'Vast tarief'!$B$3:$D$8,3,FALSE),AND($H40="Uurtarief",$I40=""),0,AND($H40="Uurtarief", $F40="Loonkosten"),VLOOKUP(I40,'4. Uurtarief loonkosten'!$B$6:$O$55,14,FALSE),AND($H40="Uurtarief", $F40="IKS Loonkosten"),VLOOKUP(I40,'4. Uurtarief loonkosten'!$B$6:$Q$55,16,FALSE)),"")</f>
        <v/>
      </c>
      <c r="L40" s="122"/>
      <c r="M40" s="122"/>
      <c r="N40" s="123"/>
      <c r="O40" s="123"/>
      <c r="P40" s="6" t="str" cm="1">
        <f t="array" ref="P40">_xlfn.IFNA(_xlfn.IFS(S40="Dit kostentype hoeft u niet op te geven. Hiervoor wordt een forfait berekend.","",AND(J40&lt;&gt;"",OR(H40="Uurtarief",H40="Vast tarief")),J40*L40,N40&gt;0,N40),"")</f>
        <v/>
      </c>
      <c r="Q40" s="6" t="str" cm="1">
        <f t="array" ref="Q40">_xlfn.IFNA(_xlfn.IFS(S40="Dit kostentype hoeft u niet op te geven. Hiervoor wordt een forfait berekend.","",AND(K40&lt;&gt;"",OR(H40="Uurtarief",H40="Vast tarief")),K40*M40,O40&gt;0,O40),"")</f>
        <v/>
      </c>
      <c r="R40" s="6" t="str" cm="1">
        <f t="array" ref="R40">_xlfn.IFS(OR(F40="",$C$3="Kies een berekeningsmethode op tabblad 'Begrotingsoverzicht'",$C$3="Geen vereenvoudigde kostenoptie"),"",S40="Dit kostentype hoeft u niet op te geven. Hiervoor wordt een forfait berekend.","",AND(K40&lt;&gt;"",OR(F40="Eigen arbeid",F40="Loonkosten")),(K40*M40)*0.4,AND(K40&lt;&gt;"",F40="IKS Loonkosten"),0,O40&gt;0,O40*0.23,O40 &lt;=0,0)</f>
        <v/>
      </c>
      <c r="S40" s="73" t="str" cm="1">
        <f t="array" ref="S40">IFERROR(_xlfn.IFS(AND($C$3="Vereenvoudigde kostenoptie voor arbeidskosten",G40&lt;&gt;"",G40&lt;&gt;"Overige kosten"),"Dit kostentype hoeft u niet op te geven. Hiervoor wordt een forfait berekend.",AND($C$3="Vereenvoudigde kostenoptie voor overige kosten",G40&lt;&gt;"",G40="Overige kosten"),"Dit kostentype hoeft u niet op te geven. Hiervoor wordt een forfait berekend."),"")</f>
        <v/>
      </c>
      <c r="T40" s="120"/>
    </row>
    <row r="41" spans="1:20" ht="15" customHeight="1" x14ac:dyDescent="0.25">
      <c r="A41" s="8">
        <v>36</v>
      </c>
      <c r="B41" s="122"/>
      <c r="C41" s="122"/>
      <c r="D41" s="122"/>
      <c r="E41" s="122"/>
      <c r="F41" s="122"/>
      <c r="G41" s="121" t="str">
        <f>IFERROR(VLOOKUP(F41,Kostentypen!$A$3:$C$20,2,FALSE),"")</f>
        <v/>
      </c>
      <c r="H41" s="121" t="str">
        <f>IFERROR(VLOOKUP(F41,Kostentypen!$A$3:$D$20,3,FALSE),"")</f>
        <v/>
      </c>
      <c r="I41" s="124"/>
      <c r="J41" s="71" t="str" cm="1">
        <f t="array" ref="J41">_xlfn.IFNA(_xlfn.IFS($C$3="Vereenvoudigde kostenoptie voor arbeidskosten","",AND($C$3="Geen vereenvoudigde kostenoptie",$H41="Vast tarief"),VLOOKUP($F41,'Vast tarief'!$B$3:$D$8,2,FALSE),AND($C$3="Vereenvoudigde kostenoptie voor overige kosten",$H41="Vast tarief"),VLOOKUP($F41,'Vast tarief'!$B$3:$D$8,3,FALSE),AND($H41="Uurtarief",$I41=""),0,AND($H41="Uurtarief", $F41="Loonkosten"),VLOOKUP(I41,'4. Uurtarief loonkosten'!$B$6:$P$55,13,FALSE),AND($H41="Uurtarief", $F41="IKS Loonkosten"),VLOOKUP(I41,'4. Uurtarief loonkosten'!$B$6:$P$55,15,FALSE)),"")</f>
        <v/>
      </c>
      <c r="K41" s="71" t="str" cm="1">
        <f t="array" ref="K41">_xlfn.IFNA(_xlfn.IFS($C$3="Vereenvoudigde kostenoptie voor arbeidskosten","",AND($C$3="Geen vereenvoudigde kostenoptie",$H41="Vast tarief"),VLOOKUP($F41,'Vast tarief'!$B$3:$D$8,2,FALSE),AND($C$3="Vereenvoudigde kostenoptie voor overige kosten",$H41="Vast tarief"),VLOOKUP($F41,'Vast tarief'!$B$3:$D$8,3,FALSE),AND($H41="Uurtarief",$I41=""),0,AND($H41="Uurtarief", $F41="Loonkosten"),VLOOKUP(I41,'4. Uurtarief loonkosten'!$B$6:$O$55,14,FALSE),AND($H41="Uurtarief", $F41="IKS Loonkosten"),VLOOKUP(I41,'4. Uurtarief loonkosten'!$B$6:$Q$55,16,FALSE)),"")</f>
        <v/>
      </c>
      <c r="L41" s="122"/>
      <c r="M41" s="122"/>
      <c r="N41" s="123"/>
      <c r="O41" s="123"/>
      <c r="P41" s="6" t="str" cm="1">
        <f t="array" ref="P41">_xlfn.IFNA(_xlfn.IFS(S41="Dit kostentype hoeft u niet op te geven. Hiervoor wordt een forfait berekend.","",AND(J41&lt;&gt;"",OR(H41="Uurtarief",H41="Vast tarief")),J41*L41,N41&gt;0,N41),"")</f>
        <v/>
      </c>
      <c r="Q41" s="6" t="str" cm="1">
        <f t="array" ref="Q41">_xlfn.IFNA(_xlfn.IFS(S41="Dit kostentype hoeft u niet op te geven. Hiervoor wordt een forfait berekend.","",AND(K41&lt;&gt;"",OR(H41="Uurtarief",H41="Vast tarief")),K41*M41,O41&gt;0,O41),"")</f>
        <v/>
      </c>
      <c r="R41" s="6" t="str" cm="1">
        <f t="array" ref="R41">_xlfn.IFS(OR(F41="",$C$3="Kies een berekeningsmethode op tabblad 'Begrotingsoverzicht'",$C$3="Geen vereenvoudigde kostenoptie"),"",S41="Dit kostentype hoeft u niet op te geven. Hiervoor wordt een forfait berekend.","",AND(K41&lt;&gt;"",OR(F41="Eigen arbeid",F41="Loonkosten")),(K41*M41)*0.4,AND(K41&lt;&gt;"",F41="IKS Loonkosten"),0,O41&gt;0,O41*0.23,O41 &lt;=0,0)</f>
        <v/>
      </c>
      <c r="S41" s="73" t="str" cm="1">
        <f t="array" ref="S41">IFERROR(_xlfn.IFS(AND($C$3="Vereenvoudigde kostenoptie voor arbeidskosten",G41&lt;&gt;"",G41&lt;&gt;"Overige kosten"),"Dit kostentype hoeft u niet op te geven. Hiervoor wordt een forfait berekend.",AND($C$3="Vereenvoudigde kostenoptie voor overige kosten",G41&lt;&gt;"",G41="Overige kosten"),"Dit kostentype hoeft u niet op te geven. Hiervoor wordt een forfait berekend."),"")</f>
        <v/>
      </c>
      <c r="T41" s="120"/>
    </row>
    <row r="42" spans="1:20" ht="15" customHeight="1" x14ac:dyDescent="0.25">
      <c r="A42" s="8">
        <v>37</v>
      </c>
      <c r="B42" s="122"/>
      <c r="C42" s="122"/>
      <c r="D42" s="122"/>
      <c r="E42" s="122"/>
      <c r="F42" s="122"/>
      <c r="G42" s="121" t="str">
        <f>IFERROR(VLOOKUP(F42,Kostentypen!$A$3:$C$20,2,FALSE),"")</f>
        <v/>
      </c>
      <c r="H42" s="121" t="str">
        <f>IFERROR(VLOOKUP(F42,Kostentypen!$A$3:$D$20,3,FALSE),"")</f>
        <v/>
      </c>
      <c r="I42" s="124"/>
      <c r="J42" s="71" t="str" cm="1">
        <f t="array" ref="J42">_xlfn.IFNA(_xlfn.IFS($C$3="Vereenvoudigde kostenoptie voor arbeidskosten","",AND($C$3="Geen vereenvoudigde kostenoptie",$H42="Vast tarief"),VLOOKUP($F42,'Vast tarief'!$B$3:$D$8,2,FALSE),AND($C$3="Vereenvoudigde kostenoptie voor overige kosten",$H42="Vast tarief"),VLOOKUP($F42,'Vast tarief'!$B$3:$D$8,3,FALSE),AND($H42="Uurtarief",$I42=""),0,AND($H42="Uurtarief", $F42="Loonkosten"),VLOOKUP(I42,'4. Uurtarief loonkosten'!$B$6:$P$55,13,FALSE),AND($H42="Uurtarief", $F42="IKS Loonkosten"),VLOOKUP(I42,'4. Uurtarief loonkosten'!$B$6:$P$55,15,FALSE)),"")</f>
        <v/>
      </c>
      <c r="K42" s="71" t="str" cm="1">
        <f t="array" ref="K42">_xlfn.IFNA(_xlfn.IFS($C$3="Vereenvoudigde kostenoptie voor arbeidskosten","",AND($C$3="Geen vereenvoudigde kostenoptie",$H42="Vast tarief"),VLOOKUP($F42,'Vast tarief'!$B$3:$D$8,2,FALSE),AND($C$3="Vereenvoudigde kostenoptie voor overige kosten",$H42="Vast tarief"),VLOOKUP($F42,'Vast tarief'!$B$3:$D$8,3,FALSE),AND($H42="Uurtarief",$I42=""),0,AND($H42="Uurtarief", $F42="Loonkosten"),VLOOKUP(I42,'4. Uurtarief loonkosten'!$B$6:$O$55,14,FALSE),AND($H42="Uurtarief", $F42="IKS Loonkosten"),VLOOKUP(I42,'4. Uurtarief loonkosten'!$B$6:$Q$55,16,FALSE)),"")</f>
        <v/>
      </c>
      <c r="L42" s="122"/>
      <c r="M42" s="122"/>
      <c r="N42" s="123"/>
      <c r="O42" s="123"/>
      <c r="P42" s="6" t="str" cm="1">
        <f t="array" ref="P42">_xlfn.IFNA(_xlfn.IFS(S42="Dit kostentype hoeft u niet op te geven. Hiervoor wordt een forfait berekend.","",AND(J42&lt;&gt;"",OR(H42="Uurtarief",H42="Vast tarief")),J42*L42,N42&gt;0,N42),"")</f>
        <v/>
      </c>
      <c r="Q42" s="6" t="str" cm="1">
        <f t="array" ref="Q42">_xlfn.IFNA(_xlfn.IFS(S42="Dit kostentype hoeft u niet op te geven. Hiervoor wordt een forfait berekend.","",AND(K42&lt;&gt;"",OR(H42="Uurtarief",H42="Vast tarief")),K42*M42,O42&gt;0,O42),"")</f>
        <v/>
      </c>
      <c r="R42" s="6" t="str" cm="1">
        <f t="array" ref="R42">_xlfn.IFS(OR(F42="",$C$3="Kies een berekeningsmethode op tabblad 'Begrotingsoverzicht'",$C$3="Geen vereenvoudigde kostenoptie"),"",S42="Dit kostentype hoeft u niet op te geven. Hiervoor wordt een forfait berekend.","",AND(K42&lt;&gt;"",OR(F42="Eigen arbeid",F42="Loonkosten")),(K42*M42)*0.4,AND(K42&lt;&gt;"",F42="IKS Loonkosten"),0,O42&gt;0,O42*0.23,O42 &lt;=0,0)</f>
        <v/>
      </c>
      <c r="S42" s="73" t="str" cm="1">
        <f t="array" ref="S42">IFERROR(_xlfn.IFS(AND($C$3="Vereenvoudigde kostenoptie voor arbeidskosten",G42&lt;&gt;"",G42&lt;&gt;"Overige kosten"),"Dit kostentype hoeft u niet op te geven. Hiervoor wordt een forfait berekend.",AND($C$3="Vereenvoudigde kostenoptie voor overige kosten",G42&lt;&gt;"",G42="Overige kosten"),"Dit kostentype hoeft u niet op te geven. Hiervoor wordt een forfait berekend."),"")</f>
        <v/>
      </c>
      <c r="T42" s="120"/>
    </row>
    <row r="43" spans="1:20" ht="15" customHeight="1" x14ac:dyDescent="0.25">
      <c r="A43" s="8">
        <v>38</v>
      </c>
      <c r="B43" s="122"/>
      <c r="C43" s="122"/>
      <c r="D43" s="122"/>
      <c r="E43" s="122"/>
      <c r="F43" s="122"/>
      <c r="G43" s="121" t="str">
        <f>IFERROR(VLOOKUP(F43,Kostentypen!$A$3:$C$20,2,FALSE),"")</f>
        <v/>
      </c>
      <c r="H43" s="121" t="str">
        <f>IFERROR(VLOOKUP(F43,Kostentypen!$A$3:$D$20,3,FALSE),"")</f>
        <v/>
      </c>
      <c r="I43" s="124"/>
      <c r="J43" s="71" t="str" cm="1">
        <f t="array" ref="J43">_xlfn.IFNA(_xlfn.IFS($C$3="Vereenvoudigde kostenoptie voor arbeidskosten","",AND($C$3="Geen vereenvoudigde kostenoptie",$H43="Vast tarief"),VLOOKUP($F43,'Vast tarief'!$B$3:$D$8,2,FALSE),AND($C$3="Vereenvoudigde kostenoptie voor overige kosten",$H43="Vast tarief"),VLOOKUP($F43,'Vast tarief'!$B$3:$D$8,3,FALSE),AND($H43="Uurtarief",$I43=""),0,AND($H43="Uurtarief", $F43="Loonkosten"),VLOOKUP(I43,'4. Uurtarief loonkosten'!$B$6:$P$55,13,FALSE),AND($H43="Uurtarief", $F43="IKS Loonkosten"),VLOOKUP(I43,'4. Uurtarief loonkosten'!$B$6:$P$55,15,FALSE)),"")</f>
        <v/>
      </c>
      <c r="K43" s="71" t="str" cm="1">
        <f t="array" ref="K43">_xlfn.IFNA(_xlfn.IFS($C$3="Vereenvoudigde kostenoptie voor arbeidskosten","",AND($C$3="Geen vereenvoudigde kostenoptie",$H43="Vast tarief"),VLOOKUP($F43,'Vast tarief'!$B$3:$D$8,2,FALSE),AND($C$3="Vereenvoudigde kostenoptie voor overige kosten",$H43="Vast tarief"),VLOOKUP($F43,'Vast tarief'!$B$3:$D$8,3,FALSE),AND($H43="Uurtarief",$I43=""),0,AND($H43="Uurtarief", $F43="Loonkosten"),VLOOKUP(I43,'4. Uurtarief loonkosten'!$B$6:$O$55,14,FALSE),AND($H43="Uurtarief", $F43="IKS Loonkosten"),VLOOKUP(I43,'4. Uurtarief loonkosten'!$B$6:$Q$55,16,FALSE)),"")</f>
        <v/>
      </c>
      <c r="L43" s="122"/>
      <c r="M43" s="122"/>
      <c r="N43" s="123"/>
      <c r="O43" s="123"/>
      <c r="P43" s="6" t="str" cm="1">
        <f t="array" ref="P43">_xlfn.IFNA(_xlfn.IFS(S43="Dit kostentype hoeft u niet op te geven. Hiervoor wordt een forfait berekend.","",AND(J43&lt;&gt;"",OR(H43="Uurtarief",H43="Vast tarief")),J43*L43,N43&gt;0,N43),"")</f>
        <v/>
      </c>
      <c r="Q43" s="6" t="str" cm="1">
        <f t="array" ref="Q43">_xlfn.IFNA(_xlfn.IFS(S43="Dit kostentype hoeft u niet op te geven. Hiervoor wordt een forfait berekend.","",AND(K43&lt;&gt;"",OR(H43="Uurtarief",H43="Vast tarief")),K43*M43,O43&gt;0,O43),"")</f>
        <v/>
      </c>
      <c r="R43" s="6" t="str" cm="1">
        <f t="array" ref="R43">_xlfn.IFS(OR(F43="",$C$3="Kies een berekeningsmethode op tabblad 'Begrotingsoverzicht'",$C$3="Geen vereenvoudigde kostenoptie"),"",S43="Dit kostentype hoeft u niet op te geven. Hiervoor wordt een forfait berekend.","",AND(K43&lt;&gt;"",OR(F43="Eigen arbeid",F43="Loonkosten")),(K43*M43)*0.4,AND(K43&lt;&gt;"",F43="IKS Loonkosten"),0,O43&gt;0,O43*0.23,O43 &lt;=0,0)</f>
        <v/>
      </c>
      <c r="S43" s="73" t="str" cm="1">
        <f t="array" ref="S43">IFERROR(_xlfn.IFS(AND($C$3="Vereenvoudigde kostenoptie voor arbeidskosten",G43&lt;&gt;"",G43&lt;&gt;"Overige kosten"),"Dit kostentype hoeft u niet op te geven. Hiervoor wordt een forfait berekend.",AND($C$3="Vereenvoudigde kostenoptie voor overige kosten",G43&lt;&gt;"",G43="Overige kosten"),"Dit kostentype hoeft u niet op te geven. Hiervoor wordt een forfait berekend."),"")</f>
        <v/>
      </c>
      <c r="T43" s="120"/>
    </row>
    <row r="44" spans="1:20" ht="15" customHeight="1" x14ac:dyDescent="0.25">
      <c r="A44" s="8">
        <v>39</v>
      </c>
      <c r="B44" s="122"/>
      <c r="C44" s="122"/>
      <c r="D44" s="122"/>
      <c r="E44" s="122"/>
      <c r="F44" s="122"/>
      <c r="G44" s="121" t="str">
        <f>IFERROR(VLOOKUP(F44,Kostentypen!$A$3:$C$20,2,FALSE),"")</f>
        <v/>
      </c>
      <c r="H44" s="121" t="str">
        <f>IFERROR(VLOOKUP(F44,Kostentypen!$A$3:$D$20,3,FALSE),"")</f>
        <v/>
      </c>
      <c r="I44" s="124"/>
      <c r="J44" s="71" t="str" cm="1">
        <f t="array" ref="J44">_xlfn.IFNA(_xlfn.IFS($C$3="Vereenvoudigde kostenoptie voor arbeidskosten","",AND($C$3="Geen vereenvoudigde kostenoptie",$H44="Vast tarief"),VLOOKUP($F44,'Vast tarief'!$B$3:$D$8,2,FALSE),AND($C$3="Vereenvoudigde kostenoptie voor overige kosten",$H44="Vast tarief"),VLOOKUP($F44,'Vast tarief'!$B$3:$D$8,3,FALSE),AND($H44="Uurtarief",$I44=""),0,AND($H44="Uurtarief", $F44="Loonkosten"),VLOOKUP(I44,'4. Uurtarief loonkosten'!$B$6:$P$55,13,FALSE),AND($H44="Uurtarief", $F44="IKS Loonkosten"),VLOOKUP(I44,'4. Uurtarief loonkosten'!$B$6:$P$55,15,FALSE)),"")</f>
        <v/>
      </c>
      <c r="K44" s="71" t="str" cm="1">
        <f t="array" ref="K44">_xlfn.IFNA(_xlfn.IFS($C$3="Vereenvoudigde kostenoptie voor arbeidskosten","",AND($C$3="Geen vereenvoudigde kostenoptie",$H44="Vast tarief"),VLOOKUP($F44,'Vast tarief'!$B$3:$D$8,2,FALSE),AND($C$3="Vereenvoudigde kostenoptie voor overige kosten",$H44="Vast tarief"),VLOOKUP($F44,'Vast tarief'!$B$3:$D$8,3,FALSE),AND($H44="Uurtarief",$I44=""),0,AND($H44="Uurtarief", $F44="Loonkosten"),VLOOKUP(I44,'4. Uurtarief loonkosten'!$B$6:$O$55,14,FALSE),AND($H44="Uurtarief", $F44="IKS Loonkosten"),VLOOKUP(I44,'4. Uurtarief loonkosten'!$B$6:$Q$55,16,FALSE)),"")</f>
        <v/>
      </c>
      <c r="L44" s="122"/>
      <c r="M44" s="122"/>
      <c r="N44" s="123"/>
      <c r="O44" s="123"/>
      <c r="P44" s="6" t="str" cm="1">
        <f t="array" ref="P44">_xlfn.IFNA(_xlfn.IFS(S44="Dit kostentype hoeft u niet op te geven. Hiervoor wordt een forfait berekend.","",AND(J44&lt;&gt;"",OR(H44="Uurtarief",H44="Vast tarief")),J44*L44,N44&gt;0,N44),"")</f>
        <v/>
      </c>
      <c r="Q44" s="6" t="str" cm="1">
        <f t="array" ref="Q44">_xlfn.IFNA(_xlfn.IFS(S44="Dit kostentype hoeft u niet op te geven. Hiervoor wordt een forfait berekend.","",AND(K44&lt;&gt;"",OR(H44="Uurtarief",H44="Vast tarief")),K44*M44,O44&gt;0,O44),"")</f>
        <v/>
      </c>
      <c r="R44" s="6" t="str" cm="1">
        <f t="array" ref="R44">_xlfn.IFS(OR(F44="",$C$3="Kies een berekeningsmethode op tabblad 'Begrotingsoverzicht'",$C$3="Geen vereenvoudigde kostenoptie"),"",S44="Dit kostentype hoeft u niet op te geven. Hiervoor wordt een forfait berekend.","",AND(K44&lt;&gt;"",OR(F44="Eigen arbeid",F44="Loonkosten")),(K44*M44)*0.4,AND(K44&lt;&gt;"",F44="IKS Loonkosten"),0,O44&gt;0,O44*0.23,O44 &lt;=0,0)</f>
        <v/>
      </c>
      <c r="S44" s="73" t="str" cm="1">
        <f t="array" ref="S44">IFERROR(_xlfn.IFS(AND($C$3="Vereenvoudigde kostenoptie voor arbeidskosten",G44&lt;&gt;"",G44&lt;&gt;"Overige kosten"),"Dit kostentype hoeft u niet op te geven. Hiervoor wordt een forfait berekend.",AND($C$3="Vereenvoudigde kostenoptie voor overige kosten",G44&lt;&gt;"",G44="Overige kosten"),"Dit kostentype hoeft u niet op te geven. Hiervoor wordt een forfait berekend."),"")</f>
        <v/>
      </c>
      <c r="T44" s="120"/>
    </row>
    <row r="45" spans="1:20" ht="15" customHeight="1" x14ac:dyDescent="0.25">
      <c r="A45" s="8">
        <v>40</v>
      </c>
      <c r="B45" s="122"/>
      <c r="C45" s="122"/>
      <c r="D45" s="122"/>
      <c r="E45" s="122"/>
      <c r="F45" s="122"/>
      <c r="G45" s="121" t="str">
        <f>IFERROR(VLOOKUP(F45,Kostentypen!$A$3:$C$20,2,FALSE),"")</f>
        <v/>
      </c>
      <c r="H45" s="121" t="str">
        <f>IFERROR(VLOOKUP(F45,Kostentypen!$A$3:$D$20,3,FALSE),"")</f>
        <v/>
      </c>
      <c r="I45" s="124"/>
      <c r="J45" s="71" t="str" cm="1">
        <f t="array" ref="J45">_xlfn.IFNA(_xlfn.IFS($C$3="Vereenvoudigde kostenoptie voor arbeidskosten","",AND($C$3="Geen vereenvoudigde kostenoptie",$H45="Vast tarief"),VLOOKUP($F45,'Vast tarief'!$B$3:$D$8,2,FALSE),AND($C$3="Vereenvoudigde kostenoptie voor overige kosten",$H45="Vast tarief"),VLOOKUP($F45,'Vast tarief'!$B$3:$D$8,3,FALSE),AND($H45="Uurtarief",$I45=""),0,AND($H45="Uurtarief", $F45="Loonkosten"),VLOOKUP(I45,'4. Uurtarief loonkosten'!$B$6:$P$55,13,FALSE),AND($H45="Uurtarief", $F45="IKS Loonkosten"),VLOOKUP(I45,'4. Uurtarief loonkosten'!$B$6:$P$55,15,FALSE)),"")</f>
        <v/>
      </c>
      <c r="K45" s="71" t="str" cm="1">
        <f t="array" ref="K45">_xlfn.IFNA(_xlfn.IFS($C$3="Vereenvoudigde kostenoptie voor arbeidskosten","",AND($C$3="Geen vereenvoudigde kostenoptie",$H45="Vast tarief"),VLOOKUP($F45,'Vast tarief'!$B$3:$D$8,2,FALSE),AND($C$3="Vereenvoudigde kostenoptie voor overige kosten",$H45="Vast tarief"),VLOOKUP($F45,'Vast tarief'!$B$3:$D$8,3,FALSE),AND($H45="Uurtarief",$I45=""),0,AND($H45="Uurtarief", $F45="Loonkosten"),VLOOKUP(I45,'4. Uurtarief loonkosten'!$B$6:$O$55,14,FALSE),AND($H45="Uurtarief", $F45="IKS Loonkosten"),VLOOKUP(I45,'4. Uurtarief loonkosten'!$B$6:$Q$55,16,FALSE)),"")</f>
        <v/>
      </c>
      <c r="L45" s="122"/>
      <c r="M45" s="122"/>
      <c r="N45" s="123"/>
      <c r="O45" s="123"/>
      <c r="P45" s="6" t="str" cm="1">
        <f t="array" ref="P45">_xlfn.IFNA(_xlfn.IFS(S45="Dit kostentype hoeft u niet op te geven. Hiervoor wordt een forfait berekend.","",AND(J45&lt;&gt;"",OR(H45="Uurtarief",H45="Vast tarief")),J45*L45,N45&gt;0,N45),"")</f>
        <v/>
      </c>
      <c r="Q45" s="6" t="str" cm="1">
        <f t="array" ref="Q45">_xlfn.IFNA(_xlfn.IFS(S45="Dit kostentype hoeft u niet op te geven. Hiervoor wordt een forfait berekend.","",AND(K45&lt;&gt;"",OR(H45="Uurtarief",H45="Vast tarief")),K45*M45,O45&gt;0,O45),"")</f>
        <v/>
      </c>
      <c r="R45" s="6" t="str" cm="1">
        <f t="array" ref="R45">_xlfn.IFS(OR(F45="",$C$3="Kies een berekeningsmethode op tabblad 'Begrotingsoverzicht'",$C$3="Geen vereenvoudigde kostenoptie"),"",S45="Dit kostentype hoeft u niet op te geven. Hiervoor wordt een forfait berekend.","",AND(K45&lt;&gt;"",OR(F45="Eigen arbeid",F45="Loonkosten")),(K45*M45)*0.4,AND(K45&lt;&gt;"",F45="IKS Loonkosten"),0,O45&gt;0,O45*0.23,O45 &lt;=0,0)</f>
        <v/>
      </c>
      <c r="S45" s="73" t="str" cm="1">
        <f t="array" ref="S45">IFERROR(_xlfn.IFS(AND($C$3="Vereenvoudigde kostenoptie voor arbeidskosten",G45&lt;&gt;"",G45&lt;&gt;"Overige kosten"),"Dit kostentype hoeft u niet op te geven. Hiervoor wordt een forfait berekend.",AND($C$3="Vereenvoudigde kostenoptie voor overige kosten",G45&lt;&gt;"",G45="Overige kosten"),"Dit kostentype hoeft u niet op te geven. Hiervoor wordt een forfait berekend."),"")</f>
        <v/>
      </c>
      <c r="T45" s="120"/>
    </row>
    <row r="46" spans="1:20" ht="15" customHeight="1" x14ac:dyDescent="0.25">
      <c r="A46" s="8">
        <v>41</v>
      </c>
      <c r="B46" s="122"/>
      <c r="C46" s="122"/>
      <c r="D46" s="122"/>
      <c r="E46" s="122"/>
      <c r="F46" s="122"/>
      <c r="G46" s="121" t="str">
        <f>IFERROR(VLOOKUP(F46,Kostentypen!$A$3:$C$20,2,FALSE),"")</f>
        <v/>
      </c>
      <c r="H46" s="121" t="str">
        <f>IFERROR(VLOOKUP(F46,Kostentypen!$A$3:$D$20,3,FALSE),"")</f>
        <v/>
      </c>
      <c r="I46" s="124"/>
      <c r="J46" s="71" t="str" cm="1">
        <f t="array" ref="J46">_xlfn.IFNA(_xlfn.IFS($C$3="Vereenvoudigde kostenoptie voor arbeidskosten","",AND($C$3="Geen vereenvoudigde kostenoptie",$H46="Vast tarief"),VLOOKUP($F46,'Vast tarief'!$B$3:$D$8,2,FALSE),AND($C$3="Vereenvoudigde kostenoptie voor overige kosten",$H46="Vast tarief"),VLOOKUP($F46,'Vast tarief'!$B$3:$D$8,3,FALSE),AND($H46="Uurtarief",$I46=""),0,AND($H46="Uurtarief", $F46="Loonkosten"),VLOOKUP(I46,'4. Uurtarief loonkosten'!$B$6:$P$55,13,FALSE),AND($H46="Uurtarief", $F46="IKS Loonkosten"),VLOOKUP(I46,'4. Uurtarief loonkosten'!$B$6:$P$55,15,FALSE)),"")</f>
        <v/>
      </c>
      <c r="K46" s="71" t="str" cm="1">
        <f t="array" ref="K46">_xlfn.IFNA(_xlfn.IFS($C$3="Vereenvoudigde kostenoptie voor arbeidskosten","",AND($C$3="Geen vereenvoudigde kostenoptie",$H46="Vast tarief"),VLOOKUP($F46,'Vast tarief'!$B$3:$D$8,2,FALSE),AND($C$3="Vereenvoudigde kostenoptie voor overige kosten",$H46="Vast tarief"),VLOOKUP($F46,'Vast tarief'!$B$3:$D$8,3,FALSE),AND($H46="Uurtarief",$I46=""),0,AND($H46="Uurtarief", $F46="Loonkosten"),VLOOKUP(I46,'4. Uurtarief loonkosten'!$B$6:$O$55,14,FALSE),AND($H46="Uurtarief", $F46="IKS Loonkosten"),VLOOKUP(I46,'4. Uurtarief loonkosten'!$B$6:$Q$55,16,FALSE)),"")</f>
        <v/>
      </c>
      <c r="L46" s="122"/>
      <c r="M46" s="122"/>
      <c r="N46" s="123"/>
      <c r="O46" s="123"/>
      <c r="P46" s="6" t="str" cm="1">
        <f t="array" ref="P46">_xlfn.IFNA(_xlfn.IFS(S46="Dit kostentype hoeft u niet op te geven. Hiervoor wordt een forfait berekend.","",AND(J46&lt;&gt;"",OR(H46="Uurtarief",H46="Vast tarief")),J46*L46,N46&gt;0,N46),"")</f>
        <v/>
      </c>
      <c r="Q46" s="6" t="str" cm="1">
        <f t="array" ref="Q46">_xlfn.IFNA(_xlfn.IFS(S46="Dit kostentype hoeft u niet op te geven. Hiervoor wordt een forfait berekend.","",AND(K46&lt;&gt;"",OR(H46="Uurtarief",H46="Vast tarief")),K46*M46,O46&gt;0,O46),"")</f>
        <v/>
      </c>
      <c r="R46" s="6" t="str" cm="1">
        <f t="array" ref="R46">_xlfn.IFS(OR(F46="",$C$3="Kies een berekeningsmethode op tabblad 'Begrotingsoverzicht'",$C$3="Geen vereenvoudigde kostenoptie"),"",S46="Dit kostentype hoeft u niet op te geven. Hiervoor wordt een forfait berekend.","",AND(K46&lt;&gt;"",OR(F46="Eigen arbeid",F46="Loonkosten")),(K46*M46)*0.4,AND(K46&lt;&gt;"",F46="IKS Loonkosten"),0,O46&gt;0,O46*0.23,O46 &lt;=0,0)</f>
        <v/>
      </c>
      <c r="S46" s="73" t="str" cm="1">
        <f t="array" ref="S46">IFERROR(_xlfn.IFS(AND($C$3="Vereenvoudigde kostenoptie voor arbeidskosten",G46&lt;&gt;"",G46&lt;&gt;"Overige kosten"),"Dit kostentype hoeft u niet op te geven. Hiervoor wordt een forfait berekend.",AND($C$3="Vereenvoudigde kostenoptie voor overige kosten",G46&lt;&gt;"",G46="Overige kosten"),"Dit kostentype hoeft u niet op te geven. Hiervoor wordt een forfait berekend."),"")</f>
        <v/>
      </c>
      <c r="T46" s="120"/>
    </row>
    <row r="47" spans="1:20" ht="15" customHeight="1" x14ac:dyDescent="0.25">
      <c r="A47" s="8">
        <v>42</v>
      </c>
      <c r="B47" s="122"/>
      <c r="C47" s="122"/>
      <c r="D47" s="122"/>
      <c r="E47" s="122"/>
      <c r="F47" s="122"/>
      <c r="G47" s="121" t="str">
        <f>IFERROR(VLOOKUP(F47,Kostentypen!$A$3:$C$20,2,FALSE),"")</f>
        <v/>
      </c>
      <c r="H47" s="121" t="str">
        <f>IFERROR(VLOOKUP(F47,Kostentypen!$A$3:$D$20,3,FALSE),"")</f>
        <v/>
      </c>
      <c r="I47" s="124"/>
      <c r="J47" s="71" t="str" cm="1">
        <f t="array" ref="J47">_xlfn.IFNA(_xlfn.IFS($C$3="Vereenvoudigde kostenoptie voor arbeidskosten","",AND($C$3="Geen vereenvoudigde kostenoptie",$H47="Vast tarief"),VLOOKUP($F47,'Vast tarief'!$B$3:$D$8,2,FALSE),AND($C$3="Vereenvoudigde kostenoptie voor overige kosten",$H47="Vast tarief"),VLOOKUP($F47,'Vast tarief'!$B$3:$D$8,3,FALSE),AND($H47="Uurtarief",$I47=""),0,AND($H47="Uurtarief", $F47="Loonkosten"),VLOOKUP(I47,'4. Uurtarief loonkosten'!$B$6:$P$55,13,FALSE),AND($H47="Uurtarief", $F47="IKS Loonkosten"),VLOOKUP(I47,'4. Uurtarief loonkosten'!$B$6:$P$55,15,FALSE)),"")</f>
        <v/>
      </c>
      <c r="K47" s="71" t="str" cm="1">
        <f t="array" ref="K47">_xlfn.IFNA(_xlfn.IFS($C$3="Vereenvoudigde kostenoptie voor arbeidskosten","",AND($C$3="Geen vereenvoudigde kostenoptie",$H47="Vast tarief"),VLOOKUP($F47,'Vast tarief'!$B$3:$D$8,2,FALSE),AND($C$3="Vereenvoudigde kostenoptie voor overige kosten",$H47="Vast tarief"),VLOOKUP($F47,'Vast tarief'!$B$3:$D$8,3,FALSE),AND($H47="Uurtarief",$I47=""),0,AND($H47="Uurtarief", $F47="Loonkosten"),VLOOKUP(I47,'4. Uurtarief loonkosten'!$B$6:$O$55,14,FALSE),AND($H47="Uurtarief", $F47="IKS Loonkosten"),VLOOKUP(I47,'4. Uurtarief loonkosten'!$B$6:$Q$55,16,FALSE)),"")</f>
        <v/>
      </c>
      <c r="L47" s="122"/>
      <c r="M47" s="122"/>
      <c r="N47" s="123"/>
      <c r="O47" s="123"/>
      <c r="P47" s="6" t="str" cm="1">
        <f t="array" ref="P47">_xlfn.IFNA(_xlfn.IFS(S47="Dit kostentype hoeft u niet op te geven. Hiervoor wordt een forfait berekend.","",AND(J47&lt;&gt;"",OR(H47="Uurtarief",H47="Vast tarief")),J47*L47,N47&gt;0,N47),"")</f>
        <v/>
      </c>
      <c r="Q47" s="6" t="str" cm="1">
        <f t="array" ref="Q47">_xlfn.IFNA(_xlfn.IFS(S47="Dit kostentype hoeft u niet op te geven. Hiervoor wordt een forfait berekend.","",AND(K47&lt;&gt;"",OR(H47="Uurtarief",H47="Vast tarief")),K47*M47,O47&gt;0,O47),"")</f>
        <v/>
      </c>
      <c r="R47" s="6" t="str" cm="1">
        <f t="array" ref="R47">_xlfn.IFS(OR(F47="",$C$3="Kies een berekeningsmethode op tabblad 'Begrotingsoverzicht'",$C$3="Geen vereenvoudigde kostenoptie"),"",S47="Dit kostentype hoeft u niet op te geven. Hiervoor wordt een forfait berekend.","",AND(K47&lt;&gt;"",OR(F47="Eigen arbeid",F47="Loonkosten")),(K47*M47)*0.4,AND(K47&lt;&gt;"",F47="IKS Loonkosten"),0,O47&gt;0,O47*0.23,O47 &lt;=0,0)</f>
        <v/>
      </c>
      <c r="S47" s="73" t="str" cm="1">
        <f t="array" ref="S47">IFERROR(_xlfn.IFS(AND($C$3="Vereenvoudigde kostenoptie voor arbeidskosten",G47&lt;&gt;"",G47&lt;&gt;"Overige kosten"),"Dit kostentype hoeft u niet op te geven. Hiervoor wordt een forfait berekend.",AND($C$3="Vereenvoudigde kostenoptie voor overige kosten",G47&lt;&gt;"",G47="Overige kosten"),"Dit kostentype hoeft u niet op te geven. Hiervoor wordt een forfait berekend."),"")</f>
        <v/>
      </c>
      <c r="T47" s="120"/>
    </row>
    <row r="48" spans="1:20" ht="15" customHeight="1" x14ac:dyDescent="0.25">
      <c r="A48" s="8">
        <v>43</v>
      </c>
      <c r="B48" s="122"/>
      <c r="C48" s="122"/>
      <c r="D48" s="122"/>
      <c r="E48" s="122"/>
      <c r="F48" s="122"/>
      <c r="G48" s="121" t="str">
        <f>IFERROR(VLOOKUP(F48,Kostentypen!$A$3:$C$20,2,FALSE),"")</f>
        <v/>
      </c>
      <c r="H48" s="121" t="str">
        <f>IFERROR(VLOOKUP(F48,Kostentypen!$A$3:$D$20,3,FALSE),"")</f>
        <v/>
      </c>
      <c r="I48" s="124"/>
      <c r="J48" s="71" t="str" cm="1">
        <f t="array" ref="J48">_xlfn.IFNA(_xlfn.IFS($C$3="Vereenvoudigde kostenoptie voor arbeidskosten","",AND($C$3="Geen vereenvoudigde kostenoptie",$H48="Vast tarief"),VLOOKUP($F48,'Vast tarief'!$B$3:$D$8,2,FALSE),AND($C$3="Vereenvoudigde kostenoptie voor overige kosten",$H48="Vast tarief"),VLOOKUP($F48,'Vast tarief'!$B$3:$D$8,3,FALSE),AND($H48="Uurtarief",$I48=""),0,AND($H48="Uurtarief", $F48="Loonkosten"),VLOOKUP(I48,'4. Uurtarief loonkosten'!$B$6:$P$55,13,FALSE),AND($H48="Uurtarief", $F48="IKS Loonkosten"),VLOOKUP(I48,'4. Uurtarief loonkosten'!$B$6:$P$55,15,FALSE)),"")</f>
        <v/>
      </c>
      <c r="K48" s="71" t="str" cm="1">
        <f t="array" ref="K48">_xlfn.IFNA(_xlfn.IFS($C$3="Vereenvoudigde kostenoptie voor arbeidskosten","",AND($C$3="Geen vereenvoudigde kostenoptie",$H48="Vast tarief"),VLOOKUP($F48,'Vast tarief'!$B$3:$D$8,2,FALSE),AND($C$3="Vereenvoudigde kostenoptie voor overige kosten",$H48="Vast tarief"),VLOOKUP($F48,'Vast tarief'!$B$3:$D$8,3,FALSE),AND($H48="Uurtarief",$I48=""),0,AND($H48="Uurtarief", $F48="Loonkosten"),VLOOKUP(I48,'4. Uurtarief loonkosten'!$B$6:$O$55,14,FALSE),AND($H48="Uurtarief", $F48="IKS Loonkosten"),VLOOKUP(I48,'4. Uurtarief loonkosten'!$B$6:$Q$55,16,FALSE)),"")</f>
        <v/>
      </c>
      <c r="L48" s="122"/>
      <c r="M48" s="122"/>
      <c r="N48" s="123"/>
      <c r="O48" s="123"/>
      <c r="P48" s="6" t="str" cm="1">
        <f t="array" ref="P48">_xlfn.IFNA(_xlfn.IFS(S48="Dit kostentype hoeft u niet op te geven. Hiervoor wordt een forfait berekend.","",AND(J48&lt;&gt;"",OR(H48="Uurtarief",H48="Vast tarief")),J48*L48,N48&gt;0,N48),"")</f>
        <v/>
      </c>
      <c r="Q48" s="6" t="str" cm="1">
        <f t="array" ref="Q48">_xlfn.IFNA(_xlfn.IFS(S48="Dit kostentype hoeft u niet op te geven. Hiervoor wordt een forfait berekend.","",AND(K48&lt;&gt;"",OR(H48="Uurtarief",H48="Vast tarief")),K48*M48,O48&gt;0,O48),"")</f>
        <v/>
      </c>
      <c r="R48" s="6" t="str" cm="1">
        <f t="array" ref="R48">_xlfn.IFS(OR(F48="",$C$3="Kies een berekeningsmethode op tabblad 'Begrotingsoverzicht'",$C$3="Geen vereenvoudigde kostenoptie"),"",S48="Dit kostentype hoeft u niet op te geven. Hiervoor wordt een forfait berekend.","",AND(K48&lt;&gt;"",OR(F48="Eigen arbeid",F48="Loonkosten")),(K48*M48)*0.4,AND(K48&lt;&gt;"",F48="IKS Loonkosten"),0,O48&gt;0,O48*0.23,O48 &lt;=0,0)</f>
        <v/>
      </c>
      <c r="S48" s="73" t="str" cm="1">
        <f t="array" ref="S48">IFERROR(_xlfn.IFS(AND($C$3="Vereenvoudigde kostenoptie voor arbeidskosten",G48&lt;&gt;"",G48&lt;&gt;"Overige kosten"),"Dit kostentype hoeft u niet op te geven. Hiervoor wordt een forfait berekend.",AND($C$3="Vereenvoudigde kostenoptie voor overige kosten",G48&lt;&gt;"",G48="Overige kosten"),"Dit kostentype hoeft u niet op te geven. Hiervoor wordt een forfait berekend."),"")</f>
        <v/>
      </c>
      <c r="T48" s="120"/>
    </row>
    <row r="49" spans="1:20" ht="15" customHeight="1" x14ac:dyDescent="0.25">
      <c r="A49" s="8">
        <v>44</v>
      </c>
      <c r="B49" s="122"/>
      <c r="C49" s="122"/>
      <c r="D49" s="122"/>
      <c r="E49" s="122"/>
      <c r="F49" s="122"/>
      <c r="G49" s="121" t="str">
        <f>IFERROR(VLOOKUP(F49,Kostentypen!$A$3:$C$20,2,FALSE),"")</f>
        <v/>
      </c>
      <c r="H49" s="121" t="str">
        <f>IFERROR(VLOOKUP(F49,Kostentypen!$A$3:$D$20,3,FALSE),"")</f>
        <v/>
      </c>
      <c r="I49" s="124"/>
      <c r="J49" s="71" t="str" cm="1">
        <f t="array" ref="J49">_xlfn.IFNA(_xlfn.IFS($C$3="Vereenvoudigde kostenoptie voor arbeidskosten","",AND($C$3="Geen vereenvoudigde kostenoptie",$H49="Vast tarief"),VLOOKUP($F49,'Vast tarief'!$B$3:$D$8,2,FALSE),AND($C$3="Vereenvoudigde kostenoptie voor overige kosten",$H49="Vast tarief"),VLOOKUP($F49,'Vast tarief'!$B$3:$D$8,3,FALSE),AND($H49="Uurtarief",$I49=""),0,AND($H49="Uurtarief", $F49="Loonkosten"),VLOOKUP(I49,'4. Uurtarief loonkosten'!$B$6:$P$55,13,FALSE),AND($H49="Uurtarief", $F49="IKS Loonkosten"),VLOOKUP(I49,'4. Uurtarief loonkosten'!$B$6:$P$55,15,FALSE)),"")</f>
        <v/>
      </c>
      <c r="K49" s="71" t="str" cm="1">
        <f t="array" ref="K49">_xlfn.IFNA(_xlfn.IFS($C$3="Vereenvoudigde kostenoptie voor arbeidskosten","",AND($C$3="Geen vereenvoudigde kostenoptie",$H49="Vast tarief"),VLOOKUP($F49,'Vast tarief'!$B$3:$D$8,2,FALSE),AND($C$3="Vereenvoudigde kostenoptie voor overige kosten",$H49="Vast tarief"),VLOOKUP($F49,'Vast tarief'!$B$3:$D$8,3,FALSE),AND($H49="Uurtarief",$I49=""),0,AND($H49="Uurtarief", $F49="Loonkosten"),VLOOKUP(I49,'4. Uurtarief loonkosten'!$B$6:$O$55,14,FALSE),AND($H49="Uurtarief", $F49="IKS Loonkosten"),VLOOKUP(I49,'4. Uurtarief loonkosten'!$B$6:$Q$55,16,FALSE)),"")</f>
        <v/>
      </c>
      <c r="L49" s="122"/>
      <c r="M49" s="122"/>
      <c r="N49" s="123"/>
      <c r="O49" s="123"/>
      <c r="P49" s="6" t="str" cm="1">
        <f t="array" ref="P49">_xlfn.IFNA(_xlfn.IFS(S49="Dit kostentype hoeft u niet op te geven. Hiervoor wordt een forfait berekend.","",AND(J49&lt;&gt;"",OR(H49="Uurtarief",H49="Vast tarief")),J49*L49,N49&gt;0,N49),"")</f>
        <v/>
      </c>
      <c r="Q49" s="6" t="str" cm="1">
        <f t="array" ref="Q49">_xlfn.IFNA(_xlfn.IFS(S49="Dit kostentype hoeft u niet op te geven. Hiervoor wordt een forfait berekend.","",AND(K49&lt;&gt;"",OR(H49="Uurtarief",H49="Vast tarief")),K49*M49,O49&gt;0,O49),"")</f>
        <v/>
      </c>
      <c r="R49" s="6" t="str" cm="1">
        <f t="array" ref="R49">_xlfn.IFS(OR(F49="",$C$3="Kies een berekeningsmethode op tabblad 'Begrotingsoverzicht'",$C$3="Geen vereenvoudigde kostenoptie"),"",S49="Dit kostentype hoeft u niet op te geven. Hiervoor wordt een forfait berekend.","",AND(K49&lt;&gt;"",OR(F49="Eigen arbeid",F49="Loonkosten")),(K49*M49)*0.4,AND(K49&lt;&gt;"",F49="IKS Loonkosten"),0,O49&gt;0,O49*0.23,O49 &lt;=0,0)</f>
        <v/>
      </c>
      <c r="S49" s="73" t="str" cm="1">
        <f t="array" ref="S49">IFERROR(_xlfn.IFS(AND($C$3="Vereenvoudigde kostenoptie voor arbeidskosten",G49&lt;&gt;"",G49&lt;&gt;"Overige kosten"),"Dit kostentype hoeft u niet op te geven. Hiervoor wordt een forfait berekend.",AND($C$3="Vereenvoudigde kostenoptie voor overige kosten",G49&lt;&gt;"",G49="Overige kosten"),"Dit kostentype hoeft u niet op te geven. Hiervoor wordt een forfait berekend."),"")</f>
        <v/>
      </c>
      <c r="T49" s="120"/>
    </row>
    <row r="50" spans="1:20" ht="15" customHeight="1" x14ac:dyDescent="0.25">
      <c r="A50" s="8">
        <v>45</v>
      </c>
      <c r="B50" s="122"/>
      <c r="C50" s="122"/>
      <c r="D50" s="122"/>
      <c r="E50" s="122"/>
      <c r="F50" s="122"/>
      <c r="G50" s="121" t="str">
        <f>IFERROR(VLOOKUP(F50,Kostentypen!$A$3:$C$20,2,FALSE),"")</f>
        <v/>
      </c>
      <c r="H50" s="121" t="str">
        <f>IFERROR(VLOOKUP(F50,Kostentypen!$A$3:$D$20,3,FALSE),"")</f>
        <v/>
      </c>
      <c r="I50" s="124"/>
      <c r="J50" s="71" t="str" cm="1">
        <f t="array" ref="J50">_xlfn.IFNA(_xlfn.IFS($C$3="Vereenvoudigde kostenoptie voor arbeidskosten","",AND($C$3="Geen vereenvoudigde kostenoptie",$H50="Vast tarief"),VLOOKUP($F50,'Vast tarief'!$B$3:$D$8,2,FALSE),AND($C$3="Vereenvoudigde kostenoptie voor overige kosten",$H50="Vast tarief"),VLOOKUP($F50,'Vast tarief'!$B$3:$D$8,3,FALSE),AND($H50="Uurtarief",$I50=""),0,AND($H50="Uurtarief", $F50="Loonkosten"),VLOOKUP(I50,'4. Uurtarief loonkosten'!$B$6:$P$55,13,FALSE),AND($H50="Uurtarief", $F50="IKS Loonkosten"),VLOOKUP(I50,'4. Uurtarief loonkosten'!$B$6:$P$55,15,FALSE)),"")</f>
        <v/>
      </c>
      <c r="K50" s="71" t="str" cm="1">
        <f t="array" ref="K50">_xlfn.IFNA(_xlfn.IFS($C$3="Vereenvoudigde kostenoptie voor arbeidskosten","",AND($C$3="Geen vereenvoudigde kostenoptie",$H50="Vast tarief"),VLOOKUP($F50,'Vast tarief'!$B$3:$D$8,2,FALSE),AND($C$3="Vereenvoudigde kostenoptie voor overige kosten",$H50="Vast tarief"),VLOOKUP($F50,'Vast tarief'!$B$3:$D$8,3,FALSE),AND($H50="Uurtarief",$I50=""),0,AND($H50="Uurtarief", $F50="Loonkosten"),VLOOKUP(I50,'4. Uurtarief loonkosten'!$B$6:$O$55,14,FALSE),AND($H50="Uurtarief", $F50="IKS Loonkosten"),VLOOKUP(I50,'4. Uurtarief loonkosten'!$B$6:$Q$55,16,FALSE)),"")</f>
        <v/>
      </c>
      <c r="L50" s="122"/>
      <c r="M50" s="122"/>
      <c r="N50" s="123"/>
      <c r="O50" s="123"/>
      <c r="P50" s="6" t="str" cm="1">
        <f t="array" ref="P50">_xlfn.IFNA(_xlfn.IFS(S50="Dit kostentype hoeft u niet op te geven. Hiervoor wordt een forfait berekend.","",AND(J50&lt;&gt;"",OR(H50="Uurtarief",H50="Vast tarief")),J50*L50,N50&gt;0,N50),"")</f>
        <v/>
      </c>
      <c r="Q50" s="6" t="str" cm="1">
        <f t="array" ref="Q50">_xlfn.IFNA(_xlfn.IFS(S50="Dit kostentype hoeft u niet op te geven. Hiervoor wordt een forfait berekend.","",AND(K50&lt;&gt;"",OR(H50="Uurtarief",H50="Vast tarief")),K50*M50,O50&gt;0,O50),"")</f>
        <v/>
      </c>
      <c r="R50" s="6" t="str" cm="1">
        <f t="array" ref="R50">_xlfn.IFS(OR(F50="",$C$3="Kies een berekeningsmethode op tabblad 'Begrotingsoverzicht'",$C$3="Geen vereenvoudigde kostenoptie"),"",S50="Dit kostentype hoeft u niet op te geven. Hiervoor wordt een forfait berekend.","",AND(K50&lt;&gt;"",OR(F50="Eigen arbeid",F50="Loonkosten")),(K50*M50)*0.4,AND(K50&lt;&gt;"",F50="IKS Loonkosten"),0,O50&gt;0,O50*0.23,O50 &lt;=0,0)</f>
        <v/>
      </c>
      <c r="S50" s="73" t="str" cm="1">
        <f t="array" ref="S50">IFERROR(_xlfn.IFS(AND($C$3="Vereenvoudigde kostenoptie voor arbeidskosten",G50&lt;&gt;"",G50&lt;&gt;"Overige kosten"),"Dit kostentype hoeft u niet op te geven. Hiervoor wordt een forfait berekend.",AND($C$3="Vereenvoudigde kostenoptie voor overige kosten",G50&lt;&gt;"",G50="Overige kosten"),"Dit kostentype hoeft u niet op te geven. Hiervoor wordt een forfait berekend."),"")</f>
        <v/>
      </c>
      <c r="T50" s="120"/>
    </row>
    <row r="51" spans="1:20" ht="15" customHeight="1" x14ac:dyDescent="0.25">
      <c r="A51" s="8">
        <v>46</v>
      </c>
      <c r="B51" s="122"/>
      <c r="C51" s="122"/>
      <c r="D51" s="122"/>
      <c r="E51" s="122"/>
      <c r="F51" s="122"/>
      <c r="G51" s="121" t="str">
        <f>IFERROR(VLOOKUP(F51,Kostentypen!$A$3:$C$20,2,FALSE),"")</f>
        <v/>
      </c>
      <c r="H51" s="121" t="str">
        <f>IFERROR(VLOOKUP(F51,Kostentypen!$A$3:$D$20,3,FALSE),"")</f>
        <v/>
      </c>
      <c r="I51" s="124"/>
      <c r="J51" s="71" t="str" cm="1">
        <f t="array" ref="J51">_xlfn.IFNA(_xlfn.IFS($C$3="Vereenvoudigde kostenoptie voor arbeidskosten","",AND($C$3="Geen vereenvoudigde kostenoptie",$H51="Vast tarief"),VLOOKUP($F51,'Vast tarief'!$B$3:$D$8,2,FALSE),AND($C$3="Vereenvoudigde kostenoptie voor overige kosten",$H51="Vast tarief"),VLOOKUP($F51,'Vast tarief'!$B$3:$D$8,3,FALSE),AND($H51="Uurtarief",$I51=""),0,AND($H51="Uurtarief", $F51="Loonkosten"),VLOOKUP(I51,'4. Uurtarief loonkosten'!$B$6:$P$55,13,FALSE),AND($H51="Uurtarief", $F51="IKS Loonkosten"),VLOOKUP(I51,'4. Uurtarief loonkosten'!$B$6:$P$55,15,FALSE)),"")</f>
        <v/>
      </c>
      <c r="K51" s="71" t="str" cm="1">
        <f t="array" ref="K51">_xlfn.IFNA(_xlfn.IFS($C$3="Vereenvoudigde kostenoptie voor arbeidskosten","",AND($C$3="Geen vereenvoudigde kostenoptie",$H51="Vast tarief"),VLOOKUP($F51,'Vast tarief'!$B$3:$D$8,2,FALSE),AND($C$3="Vereenvoudigde kostenoptie voor overige kosten",$H51="Vast tarief"),VLOOKUP($F51,'Vast tarief'!$B$3:$D$8,3,FALSE),AND($H51="Uurtarief",$I51=""),0,AND($H51="Uurtarief", $F51="Loonkosten"),VLOOKUP(I51,'4. Uurtarief loonkosten'!$B$6:$O$55,14,FALSE),AND($H51="Uurtarief", $F51="IKS Loonkosten"),VLOOKUP(I51,'4. Uurtarief loonkosten'!$B$6:$Q$55,16,FALSE)),"")</f>
        <v/>
      </c>
      <c r="L51" s="122"/>
      <c r="M51" s="122"/>
      <c r="N51" s="123"/>
      <c r="O51" s="123"/>
      <c r="P51" s="6" t="str" cm="1">
        <f t="array" ref="P51">_xlfn.IFNA(_xlfn.IFS(S51="Dit kostentype hoeft u niet op te geven. Hiervoor wordt een forfait berekend.","",AND(J51&lt;&gt;"",OR(H51="Uurtarief",H51="Vast tarief")),J51*L51,N51&gt;0,N51),"")</f>
        <v/>
      </c>
      <c r="Q51" s="6" t="str" cm="1">
        <f t="array" ref="Q51">_xlfn.IFNA(_xlfn.IFS(S51="Dit kostentype hoeft u niet op te geven. Hiervoor wordt een forfait berekend.","",AND(K51&lt;&gt;"",OR(H51="Uurtarief",H51="Vast tarief")),K51*M51,O51&gt;0,O51),"")</f>
        <v/>
      </c>
      <c r="R51" s="6" t="str" cm="1">
        <f t="array" ref="R51">_xlfn.IFS(OR(F51="",$C$3="Kies een berekeningsmethode op tabblad 'Begrotingsoverzicht'",$C$3="Geen vereenvoudigde kostenoptie"),"",S51="Dit kostentype hoeft u niet op te geven. Hiervoor wordt een forfait berekend.","",AND(K51&lt;&gt;"",OR(F51="Eigen arbeid",F51="Loonkosten")),(K51*M51)*0.4,AND(K51&lt;&gt;"",F51="IKS Loonkosten"),0,O51&gt;0,O51*0.23,O51 &lt;=0,0)</f>
        <v/>
      </c>
      <c r="S51" s="73" t="str" cm="1">
        <f t="array" ref="S51">IFERROR(_xlfn.IFS(AND($C$3="Vereenvoudigde kostenoptie voor arbeidskosten",G51&lt;&gt;"",G51&lt;&gt;"Overige kosten"),"Dit kostentype hoeft u niet op te geven. Hiervoor wordt een forfait berekend.",AND($C$3="Vereenvoudigde kostenoptie voor overige kosten",G51&lt;&gt;"",G51="Overige kosten"),"Dit kostentype hoeft u niet op te geven. Hiervoor wordt een forfait berekend."),"")</f>
        <v/>
      </c>
      <c r="T51" s="120"/>
    </row>
    <row r="52" spans="1:20" ht="15" customHeight="1" x14ac:dyDescent="0.25">
      <c r="A52" s="8">
        <v>47</v>
      </c>
      <c r="B52" s="122"/>
      <c r="C52" s="122"/>
      <c r="D52" s="122"/>
      <c r="E52" s="122"/>
      <c r="F52" s="122"/>
      <c r="G52" s="121" t="str">
        <f>IFERROR(VLOOKUP(F52,Kostentypen!$A$3:$C$20,2,FALSE),"")</f>
        <v/>
      </c>
      <c r="H52" s="121" t="str">
        <f>IFERROR(VLOOKUP(F52,Kostentypen!$A$3:$D$20,3,FALSE),"")</f>
        <v/>
      </c>
      <c r="I52" s="124"/>
      <c r="J52" s="71" t="str" cm="1">
        <f t="array" ref="J52">_xlfn.IFNA(_xlfn.IFS($C$3="Vereenvoudigde kostenoptie voor arbeidskosten","",AND($C$3="Geen vereenvoudigde kostenoptie",$H52="Vast tarief"),VLOOKUP($F52,'Vast tarief'!$B$3:$D$8,2,FALSE),AND($C$3="Vereenvoudigde kostenoptie voor overige kosten",$H52="Vast tarief"),VLOOKUP($F52,'Vast tarief'!$B$3:$D$8,3,FALSE),AND($H52="Uurtarief",$I52=""),0,AND($H52="Uurtarief", $F52="Loonkosten"),VLOOKUP(I52,'4. Uurtarief loonkosten'!$B$6:$P$55,13,FALSE),AND($H52="Uurtarief", $F52="IKS Loonkosten"),VLOOKUP(I52,'4. Uurtarief loonkosten'!$B$6:$P$55,15,FALSE)),"")</f>
        <v/>
      </c>
      <c r="K52" s="71" t="str" cm="1">
        <f t="array" ref="K52">_xlfn.IFNA(_xlfn.IFS($C$3="Vereenvoudigde kostenoptie voor arbeidskosten","",AND($C$3="Geen vereenvoudigde kostenoptie",$H52="Vast tarief"),VLOOKUP($F52,'Vast tarief'!$B$3:$D$8,2,FALSE),AND($C$3="Vereenvoudigde kostenoptie voor overige kosten",$H52="Vast tarief"),VLOOKUP($F52,'Vast tarief'!$B$3:$D$8,3,FALSE),AND($H52="Uurtarief",$I52=""),0,AND($H52="Uurtarief", $F52="Loonkosten"),VLOOKUP(I52,'4. Uurtarief loonkosten'!$B$6:$O$55,14,FALSE),AND($H52="Uurtarief", $F52="IKS Loonkosten"),VLOOKUP(I52,'4. Uurtarief loonkosten'!$B$6:$Q$55,16,FALSE)),"")</f>
        <v/>
      </c>
      <c r="L52" s="122"/>
      <c r="M52" s="122"/>
      <c r="N52" s="123"/>
      <c r="O52" s="123"/>
      <c r="P52" s="6" t="str" cm="1">
        <f t="array" ref="P52">_xlfn.IFNA(_xlfn.IFS(S52="Dit kostentype hoeft u niet op te geven. Hiervoor wordt een forfait berekend.","",AND(J52&lt;&gt;"",OR(H52="Uurtarief",H52="Vast tarief")),J52*L52,N52&gt;0,N52),"")</f>
        <v/>
      </c>
      <c r="Q52" s="6" t="str" cm="1">
        <f t="array" ref="Q52">_xlfn.IFNA(_xlfn.IFS(S52="Dit kostentype hoeft u niet op te geven. Hiervoor wordt een forfait berekend.","",AND(K52&lt;&gt;"",OR(H52="Uurtarief",H52="Vast tarief")),K52*M52,O52&gt;0,O52),"")</f>
        <v/>
      </c>
      <c r="R52" s="6" t="str" cm="1">
        <f t="array" ref="R52">_xlfn.IFS(OR(F52="",$C$3="Kies een berekeningsmethode op tabblad 'Begrotingsoverzicht'",$C$3="Geen vereenvoudigde kostenoptie"),"",S52="Dit kostentype hoeft u niet op te geven. Hiervoor wordt een forfait berekend.","",AND(K52&lt;&gt;"",OR(F52="Eigen arbeid",F52="Loonkosten")),(K52*M52)*0.4,AND(K52&lt;&gt;"",F52="IKS Loonkosten"),0,O52&gt;0,O52*0.23,O52 &lt;=0,0)</f>
        <v/>
      </c>
      <c r="S52" s="73" t="str" cm="1">
        <f t="array" ref="S52">IFERROR(_xlfn.IFS(AND($C$3="Vereenvoudigde kostenoptie voor arbeidskosten",G52&lt;&gt;"",G52&lt;&gt;"Overige kosten"),"Dit kostentype hoeft u niet op te geven. Hiervoor wordt een forfait berekend.",AND($C$3="Vereenvoudigde kostenoptie voor overige kosten",G52&lt;&gt;"",G52="Overige kosten"),"Dit kostentype hoeft u niet op te geven. Hiervoor wordt een forfait berekend."),"")</f>
        <v/>
      </c>
      <c r="T52" s="120"/>
    </row>
    <row r="53" spans="1:20" ht="15" customHeight="1" x14ac:dyDescent="0.25">
      <c r="A53" s="8">
        <v>48</v>
      </c>
      <c r="B53" s="122"/>
      <c r="C53" s="122"/>
      <c r="D53" s="122"/>
      <c r="E53" s="122"/>
      <c r="F53" s="122"/>
      <c r="G53" s="121" t="str">
        <f>IFERROR(VLOOKUP(F53,Kostentypen!$A$3:$C$20,2,FALSE),"")</f>
        <v/>
      </c>
      <c r="H53" s="121" t="str">
        <f>IFERROR(VLOOKUP(F53,Kostentypen!$A$3:$D$20,3,FALSE),"")</f>
        <v/>
      </c>
      <c r="I53" s="124"/>
      <c r="J53" s="71" t="str" cm="1">
        <f t="array" ref="J53">_xlfn.IFNA(_xlfn.IFS($C$3="Vereenvoudigde kostenoptie voor arbeidskosten","",AND($C$3="Geen vereenvoudigde kostenoptie",$H53="Vast tarief"),VLOOKUP($F53,'Vast tarief'!$B$3:$D$8,2,FALSE),AND($C$3="Vereenvoudigde kostenoptie voor overige kosten",$H53="Vast tarief"),VLOOKUP($F53,'Vast tarief'!$B$3:$D$8,3,FALSE),AND($H53="Uurtarief",$I53=""),0,AND($H53="Uurtarief", $F53="Loonkosten"),VLOOKUP(I53,'4. Uurtarief loonkosten'!$B$6:$P$55,13,FALSE),AND($H53="Uurtarief", $F53="IKS Loonkosten"),VLOOKUP(I53,'4. Uurtarief loonkosten'!$B$6:$P$55,15,FALSE)),"")</f>
        <v/>
      </c>
      <c r="K53" s="71" t="str" cm="1">
        <f t="array" ref="K53">_xlfn.IFNA(_xlfn.IFS($C$3="Vereenvoudigde kostenoptie voor arbeidskosten","",AND($C$3="Geen vereenvoudigde kostenoptie",$H53="Vast tarief"),VLOOKUP($F53,'Vast tarief'!$B$3:$D$8,2,FALSE),AND($C$3="Vereenvoudigde kostenoptie voor overige kosten",$H53="Vast tarief"),VLOOKUP($F53,'Vast tarief'!$B$3:$D$8,3,FALSE),AND($H53="Uurtarief",$I53=""),0,AND($H53="Uurtarief", $F53="Loonkosten"),VLOOKUP(I53,'4. Uurtarief loonkosten'!$B$6:$O$55,14,FALSE),AND($H53="Uurtarief", $F53="IKS Loonkosten"),VLOOKUP(I53,'4. Uurtarief loonkosten'!$B$6:$Q$55,16,FALSE)),"")</f>
        <v/>
      </c>
      <c r="L53" s="122"/>
      <c r="M53" s="122"/>
      <c r="N53" s="123"/>
      <c r="O53" s="123"/>
      <c r="P53" s="6" t="str" cm="1">
        <f t="array" ref="P53">_xlfn.IFNA(_xlfn.IFS(S53="Dit kostentype hoeft u niet op te geven. Hiervoor wordt een forfait berekend.","",AND(J53&lt;&gt;"",OR(H53="Uurtarief",H53="Vast tarief")),J53*L53,N53&gt;0,N53),"")</f>
        <v/>
      </c>
      <c r="Q53" s="6" t="str" cm="1">
        <f t="array" ref="Q53">_xlfn.IFNA(_xlfn.IFS(S53="Dit kostentype hoeft u niet op te geven. Hiervoor wordt een forfait berekend.","",AND(K53&lt;&gt;"",OR(H53="Uurtarief",H53="Vast tarief")),K53*M53,O53&gt;0,O53),"")</f>
        <v/>
      </c>
      <c r="R53" s="6" t="str" cm="1">
        <f t="array" ref="R53">_xlfn.IFS(OR(F53="",$C$3="Kies een berekeningsmethode op tabblad 'Begrotingsoverzicht'",$C$3="Geen vereenvoudigde kostenoptie"),"",S53="Dit kostentype hoeft u niet op te geven. Hiervoor wordt een forfait berekend.","",AND(K53&lt;&gt;"",OR(F53="Eigen arbeid",F53="Loonkosten")),(K53*M53)*0.4,AND(K53&lt;&gt;"",F53="IKS Loonkosten"),0,O53&gt;0,O53*0.23,O53 &lt;=0,0)</f>
        <v/>
      </c>
      <c r="S53" s="73" t="str" cm="1">
        <f t="array" ref="S53">IFERROR(_xlfn.IFS(AND($C$3="Vereenvoudigde kostenoptie voor arbeidskosten",G53&lt;&gt;"",G53&lt;&gt;"Overige kosten"),"Dit kostentype hoeft u niet op te geven. Hiervoor wordt een forfait berekend.",AND($C$3="Vereenvoudigde kostenoptie voor overige kosten",G53&lt;&gt;"",G53="Overige kosten"),"Dit kostentype hoeft u niet op te geven. Hiervoor wordt een forfait berekend."),"")</f>
        <v/>
      </c>
      <c r="T53" s="120"/>
    </row>
    <row r="54" spans="1:20" ht="15" customHeight="1" x14ac:dyDescent="0.25">
      <c r="A54" s="8">
        <v>49</v>
      </c>
      <c r="B54" s="122"/>
      <c r="C54" s="122"/>
      <c r="D54" s="122"/>
      <c r="E54" s="122"/>
      <c r="F54" s="122"/>
      <c r="G54" s="121" t="str">
        <f>IFERROR(VLOOKUP(F54,Kostentypen!$A$3:$C$20,2,FALSE),"")</f>
        <v/>
      </c>
      <c r="H54" s="121" t="str">
        <f>IFERROR(VLOOKUP(F54,Kostentypen!$A$3:$D$20,3,FALSE),"")</f>
        <v/>
      </c>
      <c r="I54" s="124"/>
      <c r="J54" s="71" t="str" cm="1">
        <f t="array" ref="J54">_xlfn.IFNA(_xlfn.IFS($C$3="Vereenvoudigde kostenoptie voor arbeidskosten","",AND($C$3="Geen vereenvoudigde kostenoptie",$H54="Vast tarief"),VLOOKUP($F54,'Vast tarief'!$B$3:$D$8,2,FALSE),AND($C$3="Vereenvoudigde kostenoptie voor overige kosten",$H54="Vast tarief"),VLOOKUP($F54,'Vast tarief'!$B$3:$D$8,3,FALSE),AND($H54="Uurtarief",$I54=""),0,AND($H54="Uurtarief", $F54="Loonkosten"),VLOOKUP(I54,'4. Uurtarief loonkosten'!$B$6:$P$55,13,FALSE),AND($H54="Uurtarief", $F54="IKS Loonkosten"),VLOOKUP(I54,'4. Uurtarief loonkosten'!$B$6:$P$55,15,FALSE)),"")</f>
        <v/>
      </c>
      <c r="K54" s="71" t="str" cm="1">
        <f t="array" ref="K54">_xlfn.IFNA(_xlfn.IFS($C$3="Vereenvoudigde kostenoptie voor arbeidskosten","",AND($C$3="Geen vereenvoudigde kostenoptie",$H54="Vast tarief"),VLOOKUP($F54,'Vast tarief'!$B$3:$D$8,2,FALSE),AND($C$3="Vereenvoudigde kostenoptie voor overige kosten",$H54="Vast tarief"),VLOOKUP($F54,'Vast tarief'!$B$3:$D$8,3,FALSE),AND($H54="Uurtarief",$I54=""),0,AND($H54="Uurtarief", $F54="Loonkosten"),VLOOKUP(I54,'4. Uurtarief loonkosten'!$B$6:$O$55,14,FALSE),AND($H54="Uurtarief", $F54="IKS Loonkosten"),VLOOKUP(I54,'4. Uurtarief loonkosten'!$B$6:$Q$55,16,FALSE)),"")</f>
        <v/>
      </c>
      <c r="L54" s="122"/>
      <c r="M54" s="122"/>
      <c r="N54" s="123"/>
      <c r="O54" s="123"/>
      <c r="P54" s="6" t="str" cm="1">
        <f t="array" ref="P54">_xlfn.IFNA(_xlfn.IFS(S54="Dit kostentype hoeft u niet op te geven. Hiervoor wordt een forfait berekend.","",AND(J54&lt;&gt;"",OR(H54="Uurtarief",H54="Vast tarief")),J54*L54,N54&gt;0,N54),"")</f>
        <v/>
      </c>
      <c r="Q54" s="6" t="str" cm="1">
        <f t="array" ref="Q54">_xlfn.IFNA(_xlfn.IFS(S54="Dit kostentype hoeft u niet op te geven. Hiervoor wordt een forfait berekend.","",AND(K54&lt;&gt;"",OR(H54="Uurtarief",H54="Vast tarief")),K54*M54,O54&gt;0,O54),"")</f>
        <v/>
      </c>
      <c r="R54" s="6" t="str" cm="1">
        <f t="array" ref="R54">_xlfn.IFS(OR(F54="",$C$3="Kies een berekeningsmethode op tabblad 'Begrotingsoverzicht'",$C$3="Geen vereenvoudigde kostenoptie"),"",S54="Dit kostentype hoeft u niet op te geven. Hiervoor wordt een forfait berekend.","",AND(K54&lt;&gt;"",OR(F54="Eigen arbeid",F54="Loonkosten")),(K54*M54)*0.4,AND(K54&lt;&gt;"",F54="IKS Loonkosten"),0,O54&gt;0,O54*0.23,O54 &lt;=0,0)</f>
        <v/>
      </c>
      <c r="S54" s="73" t="str" cm="1">
        <f t="array" ref="S54">IFERROR(_xlfn.IFS(AND($C$3="Vereenvoudigde kostenoptie voor arbeidskosten",G54&lt;&gt;"",G54&lt;&gt;"Overige kosten"),"Dit kostentype hoeft u niet op te geven. Hiervoor wordt een forfait berekend.",AND($C$3="Vereenvoudigde kostenoptie voor overige kosten",G54&lt;&gt;"",G54="Overige kosten"),"Dit kostentype hoeft u niet op te geven. Hiervoor wordt een forfait berekend."),"")</f>
        <v/>
      </c>
      <c r="T54" s="120"/>
    </row>
    <row r="55" spans="1:20" ht="15" customHeight="1" x14ac:dyDescent="0.25">
      <c r="A55" s="8">
        <v>50</v>
      </c>
      <c r="B55" s="122"/>
      <c r="C55" s="122"/>
      <c r="D55" s="122"/>
      <c r="E55" s="122"/>
      <c r="F55" s="122"/>
      <c r="G55" s="121" t="str">
        <f>IFERROR(VLOOKUP(F55,Kostentypen!$A$3:$C$20,2,FALSE),"")</f>
        <v/>
      </c>
      <c r="H55" s="121" t="str">
        <f>IFERROR(VLOOKUP(F55,Kostentypen!$A$3:$D$20,3,FALSE),"")</f>
        <v/>
      </c>
      <c r="I55" s="124"/>
      <c r="J55" s="71" t="str" cm="1">
        <f t="array" ref="J55">_xlfn.IFNA(_xlfn.IFS($C$3="Vereenvoudigde kostenoptie voor arbeidskosten","",AND($C$3="Geen vereenvoudigde kostenoptie",$H55="Vast tarief"),VLOOKUP($F55,'Vast tarief'!$B$3:$D$8,2,FALSE),AND($C$3="Vereenvoudigde kostenoptie voor overige kosten",$H55="Vast tarief"),VLOOKUP($F55,'Vast tarief'!$B$3:$D$8,3,FALSE),AND($H55="Uurtarief",$I55=""),0,AND($H55="Uurtarief", $F55="Loonkosten"),VLOOKUP(I55,'4. Uurtarief loonkosten'!$B$6:$P$55,13,FALSE),AND($H55="Uurtarief", $F55="IKS Loonkosten"),VLOOKUP(I55,'4. Uurtarief loonkosten'!$B$6:$P$55,15,FALSE)),"")</f>
        <v/>
      </c>
      <c r="K55" s="71" t="str" cm="1">
        <f t="array" ref="K55">_xlfn.IFNA(_xlfn.IFS($C$3="Vereenvoudigde kostenoptie voor arbeidskosten","",AND($C$3="Geen vereenvoudigde kostenoptie",$H55="Vast tarief"),VLOOKUP($F55,'Vast tarief'!$B$3:$D$8,2,FALSE),AND($C$3="Vereenvoudigde kostenoptie voor overige kosten",$H55="Vast tarief"),VLOOKUP($F55,'Vast tarief'!$B$3:$D$8,3,FALSE),AND($H55="Uurtarief",$I55=""),0,AND($H55="Uurtarief", $F55="Loonkosten"),VLOOKUP(I55,'4. Uurtarief loonkosten'!$B$6:$O$55,14,FALSE),AND($H55="Uurtarief", $F55="IKS Loonkosten"),VLOOKUP(I55,'4. Uurtarief loonkosten'!$B$6:$Q$55,16,FALSE)),"")</f>
        <v/>
      </c>
      <c r="L55" s="122"/>
      <c r="M55" s="122"/>
      <c r="N55" s="123"/>
      <c r="O55" s="123"/>
      <c r="P55" s="6" t="str" cm="1">
        <f t="array" ref="P55">_xlfn.IFNA(_xlfn.IFS(S55="Dit kostentype hoeft u niet op te geven. Hiervoor wordt een forfait berekend.","",AND(J55&lt;&gt;"",OR(H55="Uurtarief",H55="Vast tarief")),J55*L55,N55&gt;0,N55),"")</f>
        <v/>
      </c>
      <c r="Q55" s="6" t="str" cm="1">
        <f t="array" ref="Q55">_xlfn.IFNA(_xlfn.IFS(S55="Dit kostentype hoeft u niet op te geven. Hiervoor wordt een forfait berekend.","",AND(K55&lt;&gt;"",OR(H55="Uurtarief",H55="Vast tarief")),K55*M55,O55&gt;0,O55),"")</f>
        <v/>
      </c>
      <c r="R55" s="6" t="str" cm="1">
        <f t="array" ref="R55">_xlfn.IFS(OR(F55="",$C$3="Kies een berekeningsmethode op tabblad 'Begrotingsoverzicht'",$C$3="Geen vereenvoudigde kostenoptie"),"",S55="Dit kostentype hoeft u niet op te geven. Hiervoor wordt een forfait berekend.","",AND(K55&lt;&gt;"",OR(F55="Eigen arbeid",F55="Loonkosten")),(K55*M55)*0.4,AND(K55&lt;&gt;"",F55="IKS Loonkosten"),0,O55&gt;0,O55*0.23,O55 &lt;=0,0)</f>
        <v/>
      </c>
      <c r="S55" s="73" t="str" cm="1">
        <f t="array" ref="S55">IFERROR(_xlfn.IFS(AND($C$3="Vereenvoudigde kostenoptie voor arbeidskosten",G55&lt;&gt;"",G55&lt;&gt;"Overige kosten"),"Dit kostentype hoeft u niet op te geven. Hiervoor wordt een forfait berekend.",AND($C$3="Vereenvoudigde kostenoptie voor overige kosten",G55&lt;&gt;"",G55="Overige kosten"),"Dit kostentype hoeft u niet op te geven. Hiervoor wordt een forfait berekend."),"")</f>
        <v/>
      </c>
      <c r="T55" s="120"/>
    </row>
    <row r="56" spans="1:20" ht="15" customHeight="1" x14ac:dyDescent="0.25">
      <c r="A56" s="8">
        <v>51</v>
      </c>
      <c r="B56" s="122"/>
      <c r="C56" s="122"/>
      <c r="D56" s="122"/>
      <c r="E56" s="122"/>
      <c r="F56" s="122"/>
      <c r="G56" s="121" t="str">
        <f>IFERROR(VLOOKUP(F56,Kostentypen!$A$3:$C$20,2,FALSE),"")</f>
        <v/>
      </c>
      <c r="H56" s="121" t="str">
        <f>IFERROR(VLOOKUP(F56,Kostentypen!$A$3:$D$20,3,FALSE),"")</f>
        <v/>
      </c>
      <c r="I56" s="124"/>
      <c r="J56" s="71" t="str" cm="1">
        <f t="array" ref="J56">_xlfn.IFNA(_xlfn.IFS($C$3="Vereenvoudigde kostenoptie voor arbeidskosten","",AND($C$3="Geen vereenvoudigde kostenoptie",$H56="Vast tarief"),VLOOKUP($F56,'Vast tarief'!$B$3:$D$8,2,FALSE),AND($C$3="Vereenvoudigde kostenoptie voor overige kosten",$H56="Vast tarief"),VLOOKUP($F56,'Vast tarief'!$B$3:$D$8,3,FALSE),AND($H56="Uurtarief",$I56=""),0,AND($H56="Uurtarief", $F56="Loonkosten"),VLOOKUP(I56,'4. Uurtarief loonkosten'!$B$6:$P$55,13,FALSE),AND($H56="Uurtarief", $F56="IKS Loonkosten"),VLOOKUP(I56,'4. Uurtarief loonkosten'!$B$6:$P$55,15,FALSE)),"")</f>
        <v/>
      </c>
      <c r="K56" s="71" t="str" cm="1">
        <f t="array" ref="K56">_xlfn.IFNA(_xlfn.IFS($C$3="Vereenvoudigde kostenoptie voor arbeidskosten","",AND($C$3="Geen vereenvoudigde kostenoptie",$H56="Vast tarief"),VLOOKUP($F56,'Vast tarief'!$B$3:$D$8,2,FALSE),AND($C$3="Vereenvoudigde kostenoptie voor overige kosten",$H56="Vast tarief"),VLOOKUP($F56,'Vast tarief'!$B$3:$D$8,3,FALSE),AND($H56="Uurtarief",$I56=""),0,AND($H56="Uurtarief", $F56="Loonkosten"),VLOOKUP(I56,'4. Uurtarief loonkosten'!$B$6:$O$55,14,FALSE),AND($H56="Uurtarief", $F56="IKS Loonkosten"),VLOOKUP(I56,'4. Uurtarief loonkosten'!$B$6:$Q$55,16,FALSE)),"")</f>
        <v/>
      </c>
      <c r="L56" s="122"/>
      <c r="M56" s="122"/>
      <c r="N56" s="123"/>
      <c r="O56" s="123"/>
      <c r="P56" s="6" t="str" cm="1">
        <f t="array" ref="P56">_xlfn.IFNA(_xlfn.IFS(S56="Dit kostentype hoeft u niet op te geven. Hiervoor wordt een forfait berekend.","",AND(J56&lt;&gt;"",OR(H56="Uurtarief",H56="Vast tarief")),J56*L56,N56&gt;0,N56),"")</f>
        <v/>
      </c>
      <c r="Q56" s="6" t="str" cm="1">
        <f t="array" ref="Q56">_xlfn.IFNA(_xlfn.IFS(S56="Dit kostentype hoeft u niet op te geven. Hiervoor wordt een forfait berekend.","",AND(K56&lt;&gt;"",OR(H56="Uurtarief",H56="Vast tarief")),K56*M56,O56&gt;0,O56),"")</f>
        <v/>
      </c>
      <c r="R56" s="6" t="str" cm="1">
        <f t="array" ref="R56">_xlfn.IFS(OR(F56="",$C$3="Kies een berekeningsmethode op tabblad 'Begrotingsoverzicht'",$C$3="Geen vereenvoudigde kostenoptie"),"",S56="Dit kostentype hoeft u niet op te geven. Hiervoor wordt een forfait berekend.","",AND(K56&lt;&gt;"",OR(F56="Eigen arbeid",F56="Loonkosten")),(K56*M56)*0.4,AND(K56&lt;&gt;"",F56="IKS Loonkosten"),0,O56&gt;0,O56*0.23,O56 &lt;=0,0)</f>
        <v/>
      </c>
      <c r="S56" s="73" t="str" cm="1">
        <f t="array" ref="S56">IFERROR(_xlfn.IFS(AND($C$3="Vereenvoudigde kostenoptie voor arbeidskosten",G56&lt;&gt;"",G56&lt;&gt;"Overige kosten"),"Dit kostentype hoeft u niet op te geven. Hiervoor wordt een forfait berekend.",AND($C$3="Vereenvoudigde kostenoptie voor overige kosten",G56&lt;&gt;"",G56="Overige kosten"),"Dit kostentype hoeft u niet op te geven. Hiervoor wordt een forfait berekend."),"")</f>
        <v/>
      </c>
      <c r="T56" s="120"/>
    </row>
    <row r="57" spans="1:20" ht="15" customHeight="1" x14ac:dyDescent="0.25">
      <c r="A57" s="8">
        <v>52</v>
      </c>
      <c r="B57" s="122"/>
      <c r="C57" s="122"/>
      <c r="D57" s="122"/>
      <c r="E57" s="122"/>
      <c r="F57" s="122"/>
      <c r="G57" s="121" t="str">
        <f>IFERROR(VLOOKUP(F57,Kostentypen!$A$3:$C$20,2,FALSE),"")</f>
        <v/>
      </c>
      <c r="H57" s="121" t="str">
        <f>IFERROR(VLOOKUP(F57,Kostentypen!$A$3:$D$20,3,FALSE),"")</f>
        <v/>
      </c>
      <c r="I57" s="124"/>
      <c r="J57" s="71" t="str" cm="1">
        <f t="array" ref="J57">_xlfn.IFNA(_xlfn.IFS($C$3="Vereenvoudigde kostenoptie voor arbeidskosten","",AND($C$3="Geen vereenvoudigde kostenoptie",$H57="Vast tarief"),VLOOKUP($F57,'Vast tarief'!$B$3:$D$8,2,FALSE),AND($C$3="Vereenvoudigde kostenoptie voor overige kosten",$H57="Vast tarief"),VLOOKUP($F57,'Vast tarief'!$B$3:$D$8,3,FALSE),AND($H57="Uurtarief",$I57=""),0,AND($H57="Uurtarief", $F57="Loonkosten"),VLOOKUP(I57,'4. Uurtarief loonkosten'!$B$6:$P$55,13,FALSE),AND($H57="Uurtarief", $F57="IKS Loonkosten"),VLOOKUP(I57,'4. Uurtarief loonkosten'!$B$6:$P$55,15,FALSE)),"")</f>
        <v/>
      </c>
      <c r="K57" s="71" t="str" cm="1">
        <f t="array" ref="K57">_xlfn.IFNA(_xlfn.IFS($C$3="Vereenvoudigde kostenoptie voor arbeidskosten","",AND($C$3="Geen vereenvoudigde kostenoptie",$H57="Vast tarief"),VLOOKUP($F57,'Vast tarief'!$B$3:$D$8,2,FALSE),AND($C$3="Vereenvoudigde kostenoptie voor overige kosten",$H57="Vast tarief"),VLOOKUP($F57,'Vast tarief'!$B$3:$D$8,3,FALSE),AND($H57="Uurtarief",$I57=""),0,AND($H57="Uurtarief", $F57="Loonkosten"),VLOOKUP(I57,'4. Uurtarief loonkosten'!$B$6:$O$55,14,FALSE),AND($H57="Uurtarief", $F57="IKS Loonkosten"),VLOOKUP(I57,'4. Uurtarief loonkosten'!$B$6:$Q$55,16,FALSE)),"")</f>
        <v/>
      </c>
      <c r="L57" s="122"/>
      <c r="M57" s="122"/>
      <c r="N57" s="123"/>
      <c r="O57" s="123"/>
      <c r="P57" s="6" t="str" cm="1">
        <f t="array" ref="P57">_xlfn.IFNA(_xlfn.IFS(S57="Dit kostentype hoeft u niet op te geven. Hiervoor wordt een forfait berekend.","",AND(J57&lt;&gt;"",OR(H57="Uurtarief",H57="Vast tarief")),J57*L57,N57&gt;0,N57),"")</f>
        <v/>
      </c>
      <c r="Q57" s="6" t="str" cm="1">
        <f t="array" ref="Q57">_xlfn.IFNA(_xlfn.IFS(S57="Dit kostentype hoeft u niet op te geven. Hiervoor wordt een forfait berekend.","",AND(K57&lt;&gt;"",OR(H57="Uurtarief",H57="Vast tarief")),K57*M57,O57&gt;0,O57),"")</f>
        <v/>
      </c>
      <c r="R57" s="6" t="str" cm="1">
        <f t="array" ref="R57">_xlfn.IFS(OR(F57="",$C$3="Kies een berekeningsmethode op tabblad 'Begrotingsoverzicht'",$C$3="Geen vereenvoudigde kostenoptie"),"",S57="Dit kostentype hoeft u niet op te geven. Hiervoor wordt een forfait berekend.","",AND(K57&lt;&gt;"",OR(F57="Eigen arbeid",F57="Loonkosten")),(K57*M57)*0.4,AND(K57&lt;&gt;"",F57="IKS Loonkosten"),0,O57&gt;0,O57*0.23,O57 &lt;=0,0)</f>
        <v/>
      </c>
      <c r="S57" s="73" t="str" cm="1">
        <f t="array" ref="S57">IFERROR(_xlfn.IFS(AND($C$3="Vereenvoudigde kostenoptie voor arbeidskosten",G57&lt;&gt;"",G57&lt;&gt;"Overige kosten"),"Dit kostentype hoeft u niet op te geven. Hiervoor wordt een forfait berekend.",AND($C$3="Vereenvoudigde kostenoptie voor overige kosten",G57&lt;&gt;"",G57="Overige kosten"),"Dit kostentype hoeft u niet op te geven. Hiervoor wordt een forfait berekend."),"")</f>
        <v/>
      </c>
      <c r="T57" s="120"/>
    </row>
    <row r="58" spans="1:20" ht="15" customHeight="1" x14ac:dyDescent="0.25">
      <c r="A58" s="8">
        <v>53</v>
      </c>
      <c r="B58" s="122"/>
      <c r="C58" s="122"/>
      <c r="D58" s="122"/>
      <c r="E58" s="122"/>
      <c r="F58" s="122"/>
      <c r="G58" s="121" t="str">
        <f>IFERROR(VLOOKUP(F58,Kostentypen!$A$3:$C$20,2,FALSE),"")</f>
        <v/>
      </c>
      <c r="H58" s="121" t="str">
        <f>IFERROR(VLOOKUP(F58,Kostentypen!$A$3:$D$20,3,FALSE),"")</f>
        <v/>
      </c>
      <c r="I58" s="124"/>
      <c r="J58" s="71" t="str" cm="1">
        <f t="array" ref="J58">_xlfn.IFNA(_xlfn.IFS($C$3="Vereenvoudigde kostenoptie voor arbeidskosten","",AND($C$3="Geen vereenvoudigde kostenoptie",$H58="Vast tarief"),VLOOKUP($F58,'Vast tarief'!$B$3:$D$8,2,FALSE),AND($C$3="Vereenvoudigde kostenoptie voor overige kosten",$H58="Vast tarief"),VLOOKUP($F58,'Vast tarief'!$B$3:$D$8,3,FALSE),AND($H58="Uurtarief",$I58=""),0,AND($H58="Uurtarief", $F58="Loonkosten"),VLOOKUP(I58,'4. Uurtarief loonkosten'!$B$6:$P$55,13,FALSE),AND($H58="Uurtarief", $F58="IKS Loonkosten"),VLOOKUP(I58,'4. Uurtarief loonkosten'!$B$6:$P$55,15,FALSE)),"")</f>
        <v/>
      </c>
      <c r="K58" s="71" t="str" cm="1">
        <f t="array" ref="K58">_xlfn.IFNA(_xlfn.IFS($C$3="Vereenvoudigde kostenoptie voor arbeidskosten","",AND($C$3="Geen vereenvoudigde kostenoptie",$H58="Vast tarief"),VLOOKUP($F58,'Vast tarief'!$B$3:$D$8,2,FALSE),AND($C$3="Vereenvoudigde kostenoptie voor overige kosten",$H58="Vast tarief"),VLOOKUP($F58,'Vast tarief'!$B$3:$D$8,3,FALSE),AND($H58="Uurtarief",$I58=""),0,AND($H58="Uurtarief", $F58="Loonkosten"),VLOOKUP(I58,'4. Uurtarief loonkosten'!$B$6:$O$55,14,FALSE),AND($H58="Uurtarief", $F58="IKS Loonkosten"),VLOOKUP(I58,'4. Uurtarief loonkosten'!$B$6:$Q$55,16,FALSE)),"")</f>
        <v/>
      </c>
      <c r="L58" s="122"/>
      <c r="M58" s="122"/>
      <c r="N58" s="123"/>
      <c r="O58" s="123"/>
      <c r="P58" s="6" t="str" cm="1">
        <f t="array" ref="P58">_xlfn.IFNA(_xlfn.IFS(S58="Dit kostentype hoeft u niet op te geven. Hiervoor wordt een forfait berekend.","",AND(J58&lt;&gt;"",OR(H58="Uurtarief",H58="Vast tarief")),J58*L58,N58&gt;0,N58),"")</f>
        <v/>
      </c>
      <c r="Q58" s="6" t="str" cm="1">
        <f t="array" ref="Q58">_xlfn.IFNA(_xlfn.IFS(S58="Dit kostentype hoeft u niet op te geven. Hiervoor wordt een forfait berekend.","",AND(K58&lt;&gt;"",OR(H58="Uurtarief",H58="Vast tarief")),K58*M58,O58&gt;0,O58),"")</f>
        <v/>
      </c>
      <c r="R58" s="6" t="str" cm="1">
        <f t="array" ref="R58">_xlfn.IFS(OR(F58="",$C$3="Kies een berekeningsmethode op tabblad 'Begrotingsoverzicht'",$C$3="Geen vereenvoudigde kostenoptie"),"",S58="Dit kostentype hoeft u niet op te geven. Hiervoor wordt een forfait berekend.","",AND(K58&lt;&gt;"",OR(F58="Eigen arbeid",F58="Loonkosten")),(K58*M58)*0.4,AND(K58&lt;&gt;"",F58="IKS Loonkosten"),0,O58&gt;0,O58*0.23,O58 &lt;=0,0)</f>
        <v/>
      </c>
      <c r="S58" s="73" t="str" cm="1">
        <f t="array" ref="S58">IFERROR(_xlfn.IFS(AND($C$3="Vereenvoudigde kostenoptie voor arbeidskosten",G58&lt;&gt;"",G58&lt;&gt;"Overige kosten"),"Dit kostentype hoeft u niet op te geven. Hiervoor wordt een forfait berekend.",AND($C$3="Vereenvoudigde kostenoptie voor overige kosten",G58&lt;&gt;"",G58="Overige kosten"),"Dit kostentype hoeft u niet op te geven. Hiervoor wordt een forfait berekend."),"")</f>
        <v/>
      </c>
      <c r="T58" s="120"/>
    </row>
    <row r="59" spans="1:20" ht="15" customHeight="1" x14ac:dyDescent="0.25">
      <c r="A59" s="8">
        <v>54</v>
      </c>
      <c r="B59" s="122"/>
      <c r="C59" s="122"/>
      <c r="D59" s="122"/>
      <c r="E59" s="122"/>
      <c r="F59" s="122"/>
      <c r="G59" s="121" t="str">
        <f>IFERROR(VLOOKUP(F59,Kostentypen!$A$3:$C$20,2,FALSE),"")</f>
        <v/>
      </c>
      <c r="H59" s="121" t="str">
        <f>IFERROR(VLOOKUP(F59,Kostentypen!$A$3:$D$20,3,FALSE),"")</f>
        <v/>
      </c>
      <c r="I59" s="124"/>
      <c r="J59" s="71" t="str" cm="1">
        <f t="array" ref="J59">_xlfn.IFNA(_xlfn.IFS($C$3="Vereenvoudigde kostenoptie voor arbeidskosten","",AND($C$3="Geen vereenvoudigde kostenoptie",$H59="Vast tarief"),VLOOKUP($F59,'Vast tarief'!$B$3:$D$8,2,FALSE),AND($C$3="Vereenvoudigde kostenoptie voor overige kosten",$H59="Vast tarief"),VLOOKUP($F59,'Vast tarief'!$B$3:$D$8,3,FALSE),AND($H59="Uurtarief",$I59=""),0,AND($H59="Uurtarief", $F59="Loonkosten"),VLOOKUP(I59,'4. Uurtarief loonkosten'!$B$6:$P$55,13,FALSE),AND($H59="Uurtarief", $F59="IKS Loonkosten"),VLOOKUP(I59,'4. Uurtarief loonkosten'!$B$6:$P$55,15,FALSE)),"")</f>
        <v/>
      </c>
      <c r="K59" s="71" t="str" cm="1">
        <f t="array" ref="K59">_xlfn.IFNA(_xlfn.IFS($C$3="Vereenvoudigde kostenoptie voor arbeidskosten","",AND($C$3="Geen vereenvoudigde kostenoptie",$H59="Vast tarief"),VLOOKUP($F59,'Vast tarief'!$B$3:$D$8,2,FALSE),AND($C$3="Vereenvoudigde kostenoptie voor overige kosten",$H59="Vast tarief"),VLOOKUP($F59,'Vast tarief'!$B$3:$D$8,3,FALSE),AND($H59="Uurtarief",$I59=""),0,AND($H59="Uurtarief", $F59="Loonkosten"),VLOOKUP(I59,'4. Uurtarief loonkosten'!$B$6:$O$55,14,FALSE),AND($H59="Uurtarief", $F59="IKS Loonkosten"),VLOOKUP(I59,'4. Uurtarief loonkosten'!$B$6:$Q$55,16,FALSE)),"")</f>
        <v/>
      </c>
      <c r="L59" s="122"/>
      <c r="M59" s="122"/>
      <c r="N59" s="123"/>
      <c r="O59" s="123"/>
      <c r="P59" s="6" t="str" cm="1">
        <f t="array" ref="P59">_xlfn.IFNA(_xlfn.IFS(S59="Dit kostentype hoeft u niet op te geven. Hiervoor wordt een forfait berekend.","",AND(J59&lt;&gt;"",OR(H59="Uurtarief",H59="Vast tarief")),J59*L59,N59&gt;0,N59),"")</f>
        <v/>
      </c>
      <c r="Q59" s="6" t="str" cm="1">
        <f t="array" ref="Q59">_xlfn.IFNA(_xlfn.IFS(S59="Dit kostentype hoeft u niet op te geven. Hiervoor wordt een forfait berekend.","",AND(K59&lt;&gt;"",OR(H59="Uurtarief",H59="Vast tarief")),K59*M59,O59&gt;0,O59),"")</f>
        <v/>
      </c>
      <c r="R59" s="6" t="str" cm="1">
        <f t="array" ref="R59">_xlfn.IFS(OR(F59="",$C$3="Kies een berekeningsmethode op tabblad 'Begrotingsoverzicht'",$C$3="Geen vereenvoudigde kostenoptie"),"",S59="Dit kostentype hoeft u niet op te geven. Hiervoor wordt een forfait berekend.","",AND(K59&lt;&gt;"",OR(F59="Eigen arbeid",F59="Loonkosten")),(K59*M59)*0.4,AND(K59&lt;&gt;"",F59="IKS Loonkosten"),0,O59&gt;0,O59*0.23,O59 &lt;=0,0)</f>
        <v/>
      </c>
      <c r="S59" s="73" t="str" cm="1">
        <f t="array" ref="S59">IFERROR(_xlfn.IFS(AND($C$3="Vereenvoudigde kostenoptie voor arbeidskosten",G59&lt;&gt;"",G59&lt;&gt;"Overige kosten"),"Dit kostentype hoeft u niet op te geven. Hiervoor wordt een forfait berekend.",AND($C$3="Vereenvoudigde kostenoptie voor overige kosten",G59&lt;&gt;"",G59="Overige kosten"),"Dit kostentype hoeft u niet op te geven. Hiervoor wordt een forfait berekend."),"")</f>
        <v/>
      </c>
      <c r="T59" s="120"/>
    </row>
    <row r="60" spans="1:20" ht="15" customHeight="1" x14ac:dyDescent="0.25">
      <c r="A60" s="8">
        <v>55</v>
      </c>
      <c r="B60" s="122"/>
      <c r="C60" s="122"/>
      <c r="D60" s="122"/>
      <c r="E60" s="122"/>
      <c r="F60" s="122"/>
      <c r="G60" s="121" t="str">
        <f>IFERROR(VLOOKUP(F60,Kostentypen!$A$3:$C$20,2,FALSE),"")</f>
        <v/>
      </c>
      <c r="H60" s="121" t="str">
        <f>IFERROR(VLOOKUP(F60,Kostentypen!$A$3:$D$20,3,FALSE),"")</f>
        <v/>
      </c>
      <c r="I60" s="124"/>
      <c r="J60" s="71" t="str" cm="1">
        <f t="array" ref="J60">_xlfn.IFNA(_xlfn.IFS($C$3="Vereenvoudigde kostenoptie voor arbeidskosten","",AND($C$3="Geen vereenvoudigde kostenoptie",$H60="Vast tarief"),VLOOKUP($F60,'Vast tarief'!$B$3:$D$8,2,FALSE),AND($C$3="Vereenvoudigde kostenoptie voor overige kosten",$H60="Vast tarief"),VLOOKUP($F60,'Vast tarief'!$B$3:$D$8,3,FALSE),AND($H60="Uurtarief",$I60=""),0,AND($H60="Uurtarief", $F60="Loonkosten"),VLOOKUP(I60,'4. Uurtarief loonkosten'!$B$6:$P$55,13,FALSE),AND($H60="Uurtarief", $F60="IKS Loonkosten"),VLOOKUP(I60,'4. Uurtarief loonkosten'!$B$6:$P$55,15,FALSE)),"")</f>
        <v/>
      </c>
      <c r="K60" s="71" t="str" cm="1">
        <f t="array" ref="K60">_xlfn.IFNA(_xlfn.IFS($C$3="Vereenvoudigde kostenoptie voor arbeidskosten","",AND($C$3="Geen vereenvoudigde kostenoptie",$H60="Vast tarief"),VLOOKUP($F60,'Vast tarief'!$B$3:$D$8,2,FALSE),AND($C$3="Vereenvoudigde kostenoptie voor overige kosten",$H60="Vast tarief"),VLOOKUP($F60,'Vast tarief'!$B$3:$D$8,3,FALSE),AND($H60="Uurtarief",$I60=""),0,AND($H60="Uurtarief", $F60="Loonkosten"),VLOOKUP(I60,'4. Uurtarief loonkosten'!$B$6:$O$55,14,FALSE),AND($H60="Uurtarief", $F60="IKS Loonkosten"),VLOOKUP(I60,'4. Uurtarief loonkosten'!$B$6:$Q$55,16,FALSE)),"")</f>
        <v/>
      </c>
      <c r="L60" s="122"/>
      <c r="M60" s="122"/>
      <c r="N60" s="123"/>
      <c r="O60" s="123"/>
      <c r="P60" s="6" t="str" cm="1">
        <f t="array" ref="P60">_xlfn.IFNA(_xlfn.IFS(S60="Dit kostentype hoeft u niet op te geven. Hiervoor wordt een forfait berekend.","",AND(J60&lt;&gt;"",OR(H60="Uurtarief",H60="Vast tarief")),J60*L60,N60&gt;0,N60),"")</f>
        <v/>
      </c>
      <c r="Q60" s="6" t="str" cm="1">
        <f t="array" ref="Q60">_xlfn.IFNA(_xlfn.IFS(S60="Dit kostentype hoeft u niet op te geven. Hiervoor wordt een forfait berekend.","",AND(K60&lt;&gt;"",OR(H60="Uurtarief",H60="Vast tarief")),K60*M60,O60&gt;0,O60),"")</f>
        <v/>
      </c>
      <c r="R60" s="6" t="str" cm="1">
        <f t="array" ref="R60">_xlfn.IFS(OR(F60="",$C$3="Kies een berekeningsmethode op tabblad 'Begrotingsoverzicht'",$C$3="Geen vereenvoudigde kostenoptie"),"",S60="Dit kostentype hoeft u niet op te geven. Hiervoor wordt een forfait berekend.","",AND(K60&lt;&gt;"",OR(F60="Eigen arbeid",F60="Loonkosten")),(K60*M60)*0.4,AND(K60&lt;&gt;"",F60="IKS Loonkosten"),0,O60&gt;0,O60*0.23,O60 &lt;=0,0)</f>
        <v/>
      </c>
      <c r="S60" s="73" t="str" cm="1">
        <f t="array" ref="S60">IFERROR(_xlfn.IFS(AND($C$3="Vereenvoudigde kostenoptie voor arbeidskosten",G60&lt;&gt;"",G60&lt;&gt;"Overige kosten"),"Dit kostentype hoeft u niet op te geven. Hiervoor wordt een forfait berekend.",AND($C$3="Vereenvoudigde kostenoptie voor overige kosten",G60&lt;&gt;"",G60="Overige kosten"),"Dit kostentype hoeft u niet op te geven. Hiervoor wordt een forfait berekend."),"")</f>
        <v/>
      </c>
      <c r="T60" s="120"/>
    </row>
    <row r="61" spans="1:20" ht="15" customHeight="1" x14ac:dyDescent="0.25">
      <c r="A61" s="8">
        <v>56</v>
      </c>
      <c r="B61" s="122"/>
      <c r="C61" s="122"/>
      <c r="D61" s="122"/>
      <c r="E61" s="122"/>
      <c r="F61" s="122"/>
      <c r="G61" s="121" t="str">
        <f>IFERROR(VLOOKUP(F61,Kostentypen!$A$3:$C$20,2,FALSE),"")</f>
        <v/>
      </c>
      <c r="H61" s="121" t="str">
        <f>IFERROR(VLOOKUP(F61,Kostentypen!$A$3:$D$20,3,FALSE),"")</f>
        <v/>
      </c>
      <c r="I61" s="124"/>
      <c r="J61" s="71" t="str" cm="1">
        <f t="array" ref="J61">_xlfn.IFNA(_xlfn.IFS($C$3="Vereenvoudigde kostenoptie voor arbeidskosten","",AND($C$3="Geen vereenvoudigde kostenoptie",$H61="Vast tarief"),VLOOKUP($F61,'Vast tarief'!$B$3:$D$8,2,FALSE),AND($C$3="Vereenvoudigde kostenoptie voor overige kosten",$H61="Vast tarief"),VLOOKUP($F61,'Vast tarief'!$B$3:$D$8,3,FALSE),AND($H61="Uurtarief",$I61=""),0,AND($H61="Uurtarief", $F61="Loonkosten"),VLOOKUP(I61,'4. Uurtarief loonkosten'!$B$6:$P$55,13,FALSE),AND($H61="Uurtarief", $F61="IKS Loonkosten"),VLOOKUP(I61,'4. Uurtarief loonkosten'!$B$6:$P$55,15,FALSE)),"")</f>
        <v/>
      </c>
      <c r="K61" s="71" t="str" cm="1">
        <f t="array" ref="K61">_xlfn.IFNA(_xlfn.IFS($C$3="Vereenvoudigde kostenoptie voor arbeidskosten","",AND($C$3="Geen vereenvoudigde kostenoptie",$H61="Vast tarief"),VLOOKUP($F61,'Vast tarief'!$B$3:$D$8,2,FALSE),AND($C$3="Vereenvoudigde kostenoptie voor overige kosten",$H61="Vast tarief"),VLOOKUP($F61,'Vast tarief'!$B$3:$D$8,3,FALSE),AND($H61="Uurtarief",$I61=""),0,AND($H61="Uurtarief", $F61="Loonkosten"),VLOOKUP(I61,'4. Uurtarief loonkosten'!$B$6:$O$55,14,FALSE),AND($H61="Uurtarief", $F61="IKS Loonkosten"),VLOOKUP(I61,'4. Uurtarief loonkosten'!$B$6:$Q$55,16,FALSE)),"")</f>
        <v/>
      </c>
      <c r="L61" s="122"/>
      <c r="M61" s="122"/>
      <c r="N61" s="123"/>
      <c r="O61" s="123"/>
      <c r="P61" s="6" t="str" cm="1">
        <f t="array" ref="P61">_xlfn.IFNA(_xlfn.IFS(S61="Dit kostentype hoeft u niet op te geven. Hiervoor wordt een forfait berekend.","",AND(J61&lt;&gt;"",OR(H61="Uurtarief",H61="Vast tarief")),J61*L61,N61&gt;0,N61),"")</f>
        <v/>
      </c>
      <c r="Q61" s="6" t="str" cm="1">
        <f t="array" ref="Q61">_xlfn.IFNA(_xlfn.IFS(S61="Dit kostentype hoeft u niet op te geven. Hiervoor wordt een forfait berekend.","",AND(K61&lt;&gt;"",OR(H61="Uurtarief",H61="Vast tarief")),K61*M61,O61&gt;0,O61),"")</f>
        <v/>
      </c>
      <c r="R61" s="6" t="str" cm="1">
        <f t="array" ref="R61">_xlfn.IFS(OR(F61="",$C$3="Kies een berekeningsmethode op tabblad 'Begrotingsoverzicht'",$C$3="Geen vereenvoudigde kostenoptie"),"",S61="Dit kostentype hoeft u niet op te geven. Hiervoor wordt een forfait berekend.","",AND(K61&lt;&gt;"",OR(F61="Eigen arbeid",F61="Loonkosten")),(K61*M61)*0.4,AND(K61&lt;&gt;"",F61="IKS Loonkosten"),0,O61&gt;0,O61*0.23,O61 &lt;=0,0)</f>
        <v/>
      </c>
      <c r="S61" s="73" t="str" cm="1">
        <f t="array" ref="S61">IFERROR(_xlfn.IFS(AND($C$3="Vereenvoudigde kostenoptie voor arbeidskosten",G61&lt;&gt;"",G61&lt;&gt;"Overige kosten"),"Dit kostentype hoeft u niet op te geven. Hiervoor wordt een forfait berekend.",AND($C$3="Vereenvoudigde kostenoptie voor overige kosten",G61&lt;&gt;"",G61="Overige kosten"),"Dit kostentype hoeft u niet op te geven. Hiervoor wordt een forfait berekend."),"")</f>
        <v/>
      </c>
      <c r="T61" s="120"/>
    </row>
    <row r="62" spans="1:20" ht="15" customHeight="1" x14ac:dyDescent="0.25">
      <c r="A62" s="8">
        <v>57</v>
      </c>
      <c r="B62" s="122"/>
      <c r="C62" s="122"/>
      <c r="D62" s="122"/>
      <c r="E62" s="122"/>
      <c r="F62" s="122"/>
      <c r="G62" s="121" t="str">
        <f>IFERROR(VLOOKUP(F62,Kostentypen!$A$3:$C$20,2,FALSE),"")</f>
        <v/>
      </c>
      <c r="H62" s="121" t="str">
        <f>IFERROR(VLOOKUP(F62,Kostentypen!$A$3:$D$20,3,FALSE),"")</f>
        <v/>
      </c>
      <c r="I62" s="124"/>
      <c r="J62" s="71" t="str" cm="1">
        <f t="array" ref="J62">_xlfn.IFNA(_xlfn.IFS($C$3="Vereenvoudigde kostenoptie voor arbeidskosten","",AND($C$3="Geen vereenvoudigde kostenoptie",$H62="Vast tarief"),VLOOKUP($F62,'Vast tarief'!$B$3:$D$8,2,FALSE),AND($C$3="Vereenvoudigde kostenoptie voor overige kosten",$H62="Vast tarief"),VLOOKUP($F62,'Vast tarief'!$B$3:$D$8,3,FALSE),AND($H62="Uurtarief",$I62=""),0,AND($H62="Uurtarief", $F62="Loonkosten"),VLOOKUP(I62,'4. Uurtarief loonkosten'!$B$6:$P$55,13,FALSE),AND($H62="Uurtarief", $F62="IKS Loonkosten"),VLOOKUP(I62,'4. Uurtarief loonkosten'!$B$6:$P$55,15,FALSE)),"")</f>
        <v/>
      </c>
      <c r="K62" s="71" t="str" cm="1">
        <f t="array" ref="K62">_xlfn.IFNA(_xlfn.IFS($C$3="Vereenvoudigde kostenoptie voor arbeidskosten","",AND($C$3="Geen vereenvoudigde kostenoptie",$H62="Vast tarief"),VLOOKUP($F62,'Vast tarief'!$B$3:$D$8,2,FALSE),AND($C$3="Vereenvoudigde kostenoptie voor overige kosten",$H62="Vast tarief"),VLOOKUP($F62,'Vast tarief'!$B$3:$D$8,3,FALSE),AND($H62="Uurtarief",$I62=""),0,AND($H62="Uurtarief", $F62="Loonkosten"),VLOOKUP(I62,'4. Uurtarief loonkosten'!$B$6:$O$55,14,FALSE),AND($H62="Uurtarief", $F62="IKS Loonkosten"),VLOOKUP(I62,'4. Uurtarief loonkosten'!$B$6:$Q$55,16,FALSE)),"")</f>
        <v/>
      </c>
      <c r="L62" s="122"/>
      <c r="M62" s="122"/>
      <c r="N62" s="123"/>
      <c r="O62" s="123"/>
      <c r="P62" s="6" t="str" cm="1">
        <f t="array" ref="P62">_xlfn.IFNA(_xlfn.IFS(S62="Dit kostentype hoeft u niet op te geven. Hiervoor wordt een forfait berekend.","",AND(J62&lt;&gt;"",OR(H62="Uurtarief",H62="Vast tarief")),J62*L62,N62&gt;0,N62),"")</f>
        <v/>
      </c>
      <c r="Q62" s="6" t="str" cm="1">
        <f t="array" ref="Q62">_xlfn.IFNA(_xlfn.IFS(S62="Dit kostentype hoeft u niet op te geven. Hiervoor wordt een forfait berekend.","",AND(K62&lt;&gt;"",OR(H62="Uurtarief",H62="Vast tarief")),K62*M62,O62&gt;0,O62),"")</f>
        <v/>
      </c>
      <c r="R62" s="6" t="str" cm="1">
        <f t="array" ref="R62">_xlfn.IFS(OR(F62="",$C$3="Kies een berekeningsmethode op tabblad 'Begrotingsoverzicht'",$C$3="Geen vereenvoudigde kostenoptie"),"",S62="Dit kostentype hoeft u niet op te geven. Hiervoor wordt een forfait berekend.","",AND(K62&lt;&gt;"",OR(F62="Eigen arbeid",F62="Loonkosten")),(K62*M62)*0.4,AND(K62&lt;&gt;"",F62="IKS Loonkosten"),0,O62&gt;0,O62*0.23,O62 &lt;=0,0)</f>
        <v/>
      </c>
      <c r="S62" s="73" t="str" cm="1">
        <f t="array" ref="S62">IFERROR(_xlfn.IFS(AND($C$3="Vereenvoudigde kostenoptie voor arbeidskosten",G62&lt;&gt;"",G62&lt;&gt;"Overige kosten"),"Dit kostentype hoeft u niet op te geven. Hiervoor wordt een forfait berekend.",AND($C$3="Vereenvoudigde kostenoptie voor overige kosten",G62&lt;&gt;"",G62="Overige kosten"),"Dit kostentype hoeft u niet op te geven. Hiervoor wordt een forfait berekend."),"")</f>
        <v/>
      </c>
      <c r="T62" s="120"/>
    </row>
    <row r="63" spans="1:20" ht="15" customHeight="1" x14ac:dyDescent="0.25">
      <c r="A63" s="8">
        <v>58</v>
      </c>
      <c r="B63" s="122"/>
      <c r="C63" s="122"/>
      <c r="D63" s="122"/>
      <c r="E63" s="122"/>
      <c r="F63" s="122"/>
      <c r="G63" s="121" t="str">
        <f>IFERROR(VLOOKUP(F63,Kostentypen!$A$3:$C$20,2,FALSE),"")</f>
        <v/>
      </c>
      <c r="H63" s="121" t="str">
        <f>IFERROR(VLOOKUP(F63,Kostentypen!$A$3:$D$20,3,FALSE),"")</f>
        <v/>
      </c>
      <c r="I63" s="124"/>
      <c r="J63" s="71" t="str" cm="1">
        <f t="array" ref="J63">_xlfn.IFNA(_xlfn.IFS($C$3="Vereenvoudigde kostenoptie voor arbeidskosten","",AND($C$3="Geen vereenvoudigde kostenoptie",$H63="Vast tarief"),VLOOKUP($F63,'Vast tarief'!$B$3:$D$8,2,FALSE),AND($C$3="Vereenvoudigde kostenoptie voor overige kosten",$H63="Vast tarief"),VLOOKUP($F63,'Vast tarief'!$B$3:$D$8,3,FALSE),AND($H63="Uurtarief",$I63=""),0,AND($H63="Uurtarief", $F63="Loonkosten"),VLOOKUP(I63,'4. Uurtarief loonkosten'!$B$6:$P$55,13,FALSE),AND($H63="Uurtarief", $F63="IKS Loonkosten"),VLOOKUP(I63,'4. Uurtarief loonkosten'!$B$6:$P$55,15,FALSE)),"")</f>
        <v/>
      </c>
      <c r="K63" s="71" t="str" cm="1">
        <f t="array" ref="K63">_xlfn.IFNA(_xlfn.IFS($C$3="Vereenvoudigde kostenoptie voor arbeidskosten","",AND($C$3="Geen vereenvoudigde kostenoptie",$H63="Vast tarief"),VLOOKUP($F63,'Vast tarief'!$B$3:$D$8,2,FALSE),AND($C$3="Vereenvoudigde kostenoptie voor overige kosten",$H63="Vast tarief"),VLOOKUP($F63,'Vast tarief'!$B$3:$D$8,3,FALSE),AND($H63="Uurtarief",$I63=""),0,AND($H63="Uurtarief", $F63="Loonkosten"),VLOOKUP(I63,'4. Uurtarief loonkosten'!$B$6:$O$55,14,FALSE),AND($H63="Uurtarief", $F63="IKS Loonkosten"),VLOOKUP(I63,'4. Uurtarief loonkosten'!$B$6:$Q$55,16,FALSE)),"")</f>
        <v/>
      </c>
      <c r="L63" s="122"/>
      <c r="M63" s="122"/>
      <c r="N63" s="123"/>
      <c r="O63" s="123"/>
      <c r="P63" s="6" t="str" cm="1">
        <f t="array" ref="P63">_xlfn.IFNA(_xlfn.IFS(S63="Dit kostentype hoeft u niet op te geven. Hiervoor wordt een forfait berekend.","",AND(J63&lt;&gt;"",OR(H63="Uurtarief",H63="Vast tarief")),J63*L63,N63&gt;0,N63),"")</f>
        <v/>
      </c>
      <c r="Q63" s="6" t="str" cm="1">
        <f t="array" ref="Q63">_xlfn.IFNA(_xlfn.IFS(S63="Dit kostentype hoeft u niet op te geven. Hiervoor wordt een forfait berekend.","",AND(K63&lt;&gt;"",OR(H63="Uurtarief",H63="Vast tarief")),K63*M63,O63&gt;0,O63),"")</f>
        <v/>
      </c>
      <c r="R63" s="6" t="str" cm="1">
        <f t="array" ref="R63">_xlfn.IFS(OR(F63="",$C$3="Kies een berekeningsmethode op tabblad 'Begrotingsoverzicht'",$C$3="Geen vereenvoudigde kostenoptie"),"",S63="Dit kostentype hoeft u niet op te geven. Hiervoor wordt een forfait berekend.","",AND(K63&lt;&gt;"",OR(F63="Eigen arbeid",F63="Loonkosten")),(K63*M63)*0.4,AND(K63&lt;&gt;"",F63="IKS Loonkosten"),0,O63&gt;0,O63*0.23,O63 &lt;=0,0)</f>
        <v/>
      </c>
      <c r="S63" s="73" t="str" cm="1">
        <f t="array" ref="S63">IFERROR(_xlfn.IFS(AND($C$3="Vereenvoudigde kostenoptie voor arbeidskosten",G63&lt;&gt;"",G63&lt;&gt;"Overige kosten"),"Dit kostentype hoeft u niet op te geven. Hiervoor wordt een forfait berekend.",AND($C$3="Vereenvoudigde kostenoptie voor overige kosten",G63&lt;&gt;"",G63="Overige kosten"),"Dit kostentype hoeft u niet op te geven. Hiervoor wordt een forfait berekend."),"")</f>
        <v/>
      </c>
      <c r="T63" s="120"/>
    </row>
    <row r="64" spans="1:20" ht="15" customHeight="1" x14ac:dyDescent="0.25">
      <c r="A64" s="8">
        <v>59</v>
      </c>
      <c r="B64" s="122"/>
      <c r="C64" s="122"/>
      <c r="D64" s="122"/>
      <c r="E64" s="122"/>
      <c r="F64" s="122"/>
      <c r="G64" s="121" t="str">
        <f>IFERROR(VLOOKUP(F64,Kostentypen!$A$3:$C$20,2,FALSE),"")</f>
        <v/>
      </c>
      <c r="H64" s="121" t="str">
        <f>IFERROR(VLOOKUP(F64,Kostentypen!$A$3:$D$20,3,FALSE),"")</f>
        <v/>
      </c>
      <c r="I64" s="124"/>
      <c r="J64" s="71" t="str" cm="1">
        <f t="array" ref="J64">_xlfn.IFNA(_xlfn.IFS($C$3="Vereenvoudigde kostenoptie voor arbeidskosten","",AND($C$3="Geen vereenvoudigde kostenoptie",$H64="Vast tarief"),VLOOKUP($F64,'Vast tarief'!$B$3:$D$8,2,FALSE),AND($C$3="Vereenvoudigde kostenoptie voor overige kosten",$H64="Vast tarief"),VLOOKUP($F64,'Vast tarief'!$B$3:$D$8,3,FALSE),AND($H64="Uurtarief",$I64=""),0,AND($H64="Uurtarief", $F64="Loonkosten"),VLOOKUP(I64,'4. Uurtarief loonkosten'!$B$6:$P$55,13,FALSE),AND($H64="Uurtarief", $F64="IKS Loonkosten"),VLOOKUP(I64,'4. Uurtarief loonkosten'!$B$6:$P$55,15,FALSE)),"")</f>
        <v/>
      </c>
      <c r="K64" s="71" t="str" cm="1">
        <f t="array" ref="K64">_xlfn.IFNA(_xlfn.IFS($C$3="Vereenvoudigde kostenoptie voor arbeidskosten","",AND($C$3="Geen vereenvoudigde kostenoptie",$H64="Vast tarief"),VLOOKUP($F64,'Vast tarief'!$B$3:$D$8,2,FALSE),AND($C$3="Vereenvoudigde kostenoptie voor overige kosten",$H64="Vast tarief"),VLOOKUP($F64,'Vast tarief'!$B$3:$D$8,3,FALSE),AND($H64="Uurtarief",$I64=""),0,AND($H64="Uurtarief", $F64="Loonkosten"),VLOOKUP(I64,'4. Uurtarief loonkosten'!$B$6:$O$55,14,FALSE),AND($H64="Uurtarief", $F64="IKS Loonkosten"),VLOOKUP(I64,'4. Uurtarief loonkosten'!$B$6:$Q$55,16,FALSE)),"")</f>
        <v/>
      </c>
      <c r="L64" s="122"/>
      <c r="M64" s="122"/>
      <c r="N64" s="123"/>
      <c r="O64" s="123"/>
      <c r="P64" s="6" t="str" cm="1">
        <f t="array" ref="P64">_xlfn.IFNA(_xlfn.IFS(S64="Dit kostentype hoeft u niet op te geven. Hiervoor wordt een forfait berekend.","",AND(J64&lt;&gt;"",OR(H64="Uurtarief",H64="Vast tarief")),J64*L64,N64&gt;0,N64),"")</f>
        <v/>
      </c>
      <c r="Q64" s="6" t="str" cm="1">
        <f t="array" ref="Q64">_xlfn.IFNA(_xlfn.IFS(S64="Dit kostentype hoeft u niet op te geven. Hiervoor wordt een forfait berekend.","",AND(K64&lt;&gt;"",OR(H64="Uurtarief",H64="Vast tarief")),K64*M64,O64&gt;0,O64),"")</f>
        <v/>
      </c>
      <c r="R64" s="6" t="str" cm="1">
        <f t="array" ref="R64">_xlfn.IFS(OR(F64="",$C$3="Kies een berekeningsmethode op tabblad 'Begrotingsoverzicht'",$C$3="Geen vereenvoudigde kostenoptie"),"",S64="Dit kostentype hoeft u niet op te geven. Hiervoor wordt een forfait berekend.","",AND(K64&lt;&gt;"",OR(F64="Eigen arbeid",F64="Loonkosten")),(K64*M64)*0.4,AND(K64&lt;&gt;"",F64="IKS Loonkosten"),0,O64&gt;0,O64*0.23,O64 &lt;=0,0)</f>
        <v/>
      </c>
      <c r="S64" s="73" t="str" cm="1">
        <f t="array" ref="S64">IFERROR(_xlfn.IFS(AND($C$3="Vereenvoudigde kostenoptie voor arbeidskosten",G64&lt;&gt;"",G64&lt;&gt;"Overige kosten"),"Dit kostentype hoeft u niet op te geven. Hiervoor wordt een forfait berekend.",AND($C$3="Vereenvoudigde kostenoptie voor overige kosten",G64&lt;&gt;"",G64="Overige kosten"),"Dit kostentype hoeft u niet op te geven. Hiervoor wordt een forfait berekend."),"")</f>
        <v/>
      </c>
      <c r="T64" s="120"/>
    </row>
    <row r="65" spans="1:20" ht="15" customHeight="1" x14ac:dyDescent="0.25">
      <c r="A65" s="8">
        <v>60</v>
      </c>
      <c r="B65" s="122"/>
      <c r="C65" s="122"/>
      <c r="D65" s="122"/>
      <c r="E65" s="122"/>
      <c r="F65" s="122"/>
      <c r="G65" s="121" t="str">
        <f>IFERROR(VLOOKUP(F65,Kostentypen!$A$3:$C$20,2,FALSE),"")</f>
        <v/>
      </c>
      <c r="H65" s="121" t="str">
        <f>IFERROR(VLOOKUP(F65,Kostentypen!$A$3:$D$20,3,FALSE),"")</f>
        <v/>
      </c>
      <c r="I65" s="124"/>
      <c r="J65" s="71" t="str" cm="1">
        <f t="array" ref="J65">_xlfn.IFNA(_xlfn.IFS($C$3="Vereenvoudigde kostenoptie voor arbeidskosten","",AND($C$3="Geen vereenvoudigde kostenoptie",$H65="Vast tarief"),VLOOKUP($F65,'Vast tarief'!$B$3:$D$8,2,FALSE),AND($C$3="Vereenvoudigde kostenoptie voor overige kosten",$H65="Vast tarief"),VLOOKUP($F65,'Vast tarief'!$B$3:$D$8,3,FALSE),AND($H65="Uurtarief",$I65=""),0,AND($H65="Uurtarief", $F65="Loonkosten"),VLOOKUP(I65,'4. Uurtarief loonkosten'!$B$6:$P$55,13,FALSE),AND($H65="Uurtarief", $F65="IKS Loonkosten"),VLOOKUP(I65,'4. Uurtarief loonkosten'!$B$6:$P$55,15,FALSE)),"")</f>
        <v/>
      </c>
      <c r="K65" s="71" t="str" cm="1">
        <f t="array" ref="K65">_xlfn.IFNA(_xlfn.IFS($C$3="Vereenvoudigde kostenoptie voor arbeidskosten","",AND($C$3="Geen vereenvoudigde kostenoptie",$H65="Vast tarief"),VLOOKUP($F65,'Vast tarief'!$B$3:$D$8,2,FALSE),AND($C$3="Vereenvoudigde kostenoptie voor overige kosten",$H65="Vast tarief"),VLOOKUP($F65,'Vast tarief'!$B$3:$D$8,3,FALSE),AND($H65="Uurtarief",$I65=""),0,AND($H65="Uurtarief", $F65="Loonkosten"),VLOOKUP(I65,'4. Uurtarief loonkosten'!$B$6:$O$55,14,FALSE),AND($H65="Uurtarief", $F65="IKS Loonkosten"),VLOOKUP(I65,'4. Uurtarief loonkosten'!$B$6:$Q$55,16,FALSE)),"")</f>
        <v/>
      </c>
      <c r="L65" s="122"/>
      <c r="M65" s="122"/>
      <c r="N65" s="123"/>
      <c r="O65" s="123"/>
      <c r="P65" s="6" t="str" cm="1">
        <f t="array" ref="P65">_xlfn.IFNA(_xlfn.IFS(S65="Dit kostentype hoeft u niet op te geven. Hiervoor wordt een forfait berekend.","",AND(J65&lt;&gt;"",OR(H65="Uurtarief",H65="Vast tarief")),J65*L65,N65&gt;0,N65),"")</f>
        <v/>
      </c>
      <c r="Q65" s="6" t="str" cm="1">
        <f t="array" ref="Q65">_xlfn.IFNA(_xlfn.IFS(S65="Dit kostentype hoeft u niet op te geven. Hiervoor wordt een forfait berekend.","",AND(K65&lt;&gt;"",OR(H65="Uurtarief",H65="Vast tarief")),K65*M65,O65&gt;0,O65),"")</f>
        <v/>
      </c>
      <c r="R65" s="6" t="str" cm="1">
        <f t="array" ref="R65">_xlfn.IFS(OR(F65="",$C$3="Kies een berekeningsmethode op tabblad 'Begrotingsoverzicht'",$C$3="Geen vereenvoudigde kostenoptie"),"",S65="Dit kostentype hoeft u niet op te geven. Hiervoor wordt een forfait berekend.","",AND(K65&lt;&gt;"",OR(F65="Eigen arbeid",F65="Loonkosten")),(K65*M65)*0.4,AND(K65&lt;&gt;"",F65="IKS Loonkosten"),0,O65&gt;0,O65*0.23,O65 &lt;=0,0)</f>
        <v/>
      </c>
      <c r="S65" s="73" t="str" cm="1">
        <f t="array" ref="S65">IFERROR(_xlfn.IFS(AND($C$3="Vereenvoudigde kostenoptie voor arbeidskosten",G65&lt;&gt;"",G65&lt;&gt;"Overige kosten"),"Dit kostentype hoeft u niet op te geven. Hiervoor wordt een forfait berekend.",AND($C$3="Vereenvoudigde kostenoptie voor overige kosten",G65&lt;&gt;"",G65="Overige kosten"),"Dit kostentype hoeft u niet op te geven. Hiervoor wordt een forfait berekend."),"")</f>
        <v/>
      </c>
      <c r="T65" s="120"/>
    </row>
    <row r="66" spans="1:20" ht="15" customHeight="1" x14ac:dyDescent="0.25">
      <c r="A66" s="8">
        <v>61</v>
      </c>
      <c r="B66" s="122"/>
      <c r="C66" s="122"/>
      <c r="D66" s="122"/>
      <c r="E66" s="122"/>
      <c r="F66" s="122"/>
      <c r="G66" s="121" t="str">
        <f>IFERROR(VLOOKUP(F66,Kostentypen!$A$3:$C$20,2,FALSE),"")</f>
        <v/>
      </c>
      <c r="H66" s="121" t="str">
        <f>IFERROR(VLOOKUP(F66,Kostentypen!$A$3:$D$20,3,FALSE),"")</f>
        <v/>
      </c>
      <c r="I66" s="124"/>
      <c r="J66" s="71" t="str" cm="1">
        <f t="array" ref="J66">_xlfn.IFNA(_xlfn.IFS($C$3="Vereenvoudigde kostenoptie voor arbeidskosten","",AND($C$3="Geen vereenvoudigde kostenoptie",$H66="Vast tarief"),VLOOKUP($F66,'Vast tarief'!$B$3:$D$8,2,FALSE),AND($C$3="Vereenvoudigde kostenoptie voor overige kosten",$H66="Vast tarief"),VLOOKUP($F66,'Vast tarief'!$B$3:$D$8,3,FALSE),AND($H66="Uurtarief",$I66=""),0,AND($H66="Uurtarief", $F66="Loonkosten"),VLOOKUP(I66,'4. Uurtarief loonkosten'!$B$6:$P$55,13,FALSE),AND($H66="Uurtarief", $F66="IKS Loonkosten"),VLOOKUP(I66,'4. Uurtarief loonkosten'!$B$6:$P$55,15,FALSE)),"")</f>
        <v/>
      </c>
      <c r="K66" s="71" t="str" cm="1">
        <f t="array" ref="K66">_xlfn.IFNA(_xlfn.IFS($C$3="Vereenvoudigde kostenoptie voor arbeidskosten","",AND($C$3="Geen vereenvoudigde kostenoptie",$H66="Vast tarief"),VLOOKUP($F66,'Vast tarief'!$B$3:$D$8,2,FALSE),AND($C$3="Vereenvoudigde kostenoptie voor overige kosten",$H66="Vast tarief"),VLOOKUP($F66,'Vast tarief'!$B$3:$D$8,3,FALSE),AND($H66="Uurtarief",$I66=""),0,AND($H66="Uurtarief", $F66="Loonkosten"),VLOOKUP(I66,'4. Uurtarief loonkosten'!$B$6:$O$55,14,FALSE),AND($H66="Uurtarief", $F66="IKS Loonkosten"),VLOOKUP(I66,'4. Uurtarief loonkosten'!$B$6:$Q$55,16,FALSE)),"")</f>
        <v/>
      </c>
      <c r="L66" s="122"/>
      <c r="M66" s="122"/>
      <c r="N66" s="123"/>
      <c r="O66" s="123"/>
      <c r="P66" s="6" t="str" cm="1">
        <f t="array" ref="P66">_xlfn.IFNA(_xlfn.IFS(S66="Dit kostentype hoeft u niet op te geven. Hiervoor wordt een forfait berekend.","",AND(J66&lt;&gt;"",OR(H66="Uurtarief",H66="Vast tarief")),J66*L66,N66&gt;0,N66),"")</f>
        <v/>
      </c>
      <c r="Q66" s="6" t="str" cm="1">
        <f t="array" ref="Q66">_xlfn.IFNA(_xlfn.IFS(S66="Dit kostentype hoeft u niet op te geven. Hiervoor wordt een forfait berekend.","",AND(K66&lt;&gt;"",OR(H66="Uurtarief",H66="Vast tarief")),K66*M66,O66&gt;0,O66),"")</f>
        <v/>
      </c>
      <c r="R66" s="6" t="str" cm="1">
        <f t="array" ref="R66">_xlfn.IFS(OR(F66="",$C$3="Kies een berekeningsmethode op tabblad 'Begrotingsoverzicht'",$C$3="Geen vereenvoudigde kostenoptie"),"",S66="Dit kostentype hoeft u niet op te geven. Hiervoor wordt een forfait berekend.","",AND(K66&lt;&gt;"",OR(F66="Eigen arbeid",F66="Loonkosten")),(K66*M66)*0.4,AND(K66&lt;&gt;"",F66="IKS Loonkosten"),0,O66&gt;0,O66*0.23,O66 &lt;=0,0)</f>
        <v/>
      </c>
      <c r="S66" s="73" t="str" cm="1">
        <f t="array" ref="S66">IFERROR(_xlfn.IFS(AND($C$3="Vereenvoudigde kostenoptie voor arbeidskosten",G66&lt;&gt;"",G66&lt;&gt;"Overige kosten"),"Dit kostentype hoeft u niet op te geven. Hiervoor wordt een forfait berekend.",AND($C$3="Vereenvoudigde kostenoptie voor overige kosten",G66&lt;&gt;"",G66="Overige kosten"),"Dit kostentype hoeft u niet op te geven. Hiervoor wordt een forfait berekend."),"")</f>
        <v/>
      </c>
      <c r="T66" s="120"/>
    </row>
    <row r="67" spans="1:20" ht="15" customHeight="1" x14ac:dyDescent="0.25">
      <c r="A67" s="8">
        <v>62</v>
      </c>
      <c r="B67" s="122"/>
      <c r="C67" s="122"/>
      <c r="D67" s="122"/>
      <c r="E67" s="122"/>
      <c r="F67" s="122"/>
      <c r="G67" s="121" t="str">
        <f>IFERROR(VLOOKUP(F67,Kostentypen!$A$3:$C$20,2,FALSE),"")</f>
        <v/>
      </c>
      <c r="H67" s="121" t="str">
        <f>IFERROR(VLOOKUP(F67,Kostentypen!$A$3:$D$20,3,FALSE),"")</f>
        <v/>
      </c>
      <c r="I67" s="124"/>
      <c r="J67" s="71" t="str" cm="1">
        <f t="array" ref="J67">_xlfn.IFNA(_xlfn.IFS($C$3="Vereenvoudigde kostenoptie voor arbeidskosten","",AND($C$3="Geen vereenvoudigde kostenoptie",$H67="Vast tarief"),VLOOKUP($F67,'Vast tarief'!$B$3:$D$8,2,FALSE),AND($C$3="Vereenvoudigde kostenoptie voor overige kosten",$H67="Vast tarief"),VLOOKUP($F67,'Vast tarief'!$B$3:$D$8,3,FALSE),AND($H67="Uurtarief",$I67=""),0,AND($H67="Uurtarief", $F67="Loonkosten"),VLOOKUP(I67,'4. Uurtarief loonkosten'!$B$6:$P$55,13,FALSE),AND($H67="Uurtarief", $F67="IKS Loonkosten"),VLOOKUP(I67,'4. Uurtarief loonkosten'!$B$6:$P$55,15,FALSE)),"")</f>
        <v/>
      </c>
      <c r="K67" s="71" t="str" cm="1">
        <f t="array" ref="K67">_xlfn.IFNA(_xlfn.IFS($C$3="Vereenvoudigde kostenoptie voor arbeidskosten","",AND($C$3="Geen vereenvoudigde kostenoptie",$H67="Vast tarief"),VLOOKUP($F67,'Vast tarief'!$B$3:$D$8,2,FALSE),AND($C$3="Vereenvoudigde kostenoptie voor overige kosten",$H67="Vast tarief"),VLOOKUP($F67,'Vast tarief'!$B$3:$D$8,3,FALSE),AND($H67="Uurtarief",$I67=""),0,AND($H67="Uurtarief", $F67="Loonkosten"),VLOOKUP(I67,'4. Uurtarief loonkosten'!$B$6:$O$55,14,FALSE),AND($H67="Uurtarief", $F67="IKS Loonkosten"),VLOOKUP(I67,'4. Uurtarief loonkosten'!$B$6:$Q$55,16,FALSE)),"")</f>
        <v/>
      </c>
      <c r="L67" s="122"/>
      <c r="M67" s="122"/>
      <c r="N67" s="123"/>
      <c r="O67" s="123"/>
      <c r="P67" s="6" t="str" cm="1">
        <f t="array" ref="P67">_xlfn.IFNA(_xlfn.IFS(S67="Dit kostentype hoeft u niet op te geven. Hiervoor wordt een forfait berekend.","",AND(J67&lt;&gt;"",OR(H67="Uurtarief",H67="Vast tarief")),J67*L67,N67&gt;0,N67),"")</f>
        <v/>
      </c>
      <c r="Q67" s="6" t="str" cm="1">
        <f t="array" ref="Q67">_xlfn.IFNA(_xlfn.IFS(S67="Dit kostentype hoeft u niet op te geven. Hiervoor wordt een forfait berekend.","",AND(K67&lt;&gt;"",OR(H67="Uurtarief",H67="Vast tarief")),K67*M67,O67&gt;0,O67),"")</f>
        <v/>
      </c>
      <c r="R67" s="6" t="str" cm="1">
        <f t="array" ref="R67">_xlfn.IFS(OR(F67="",$C$3="Kies een berekeningsmethode op tabblad 'Begrotingsoverzicht'",$C$3="Geen vereenvoudigde kostenoptie"),"",S67="Dit kostentype hoeft u niet op te geven. Hiervoor wordt een forfait berekend.","",AND(K67&lt;&gt;"",OR(F67="Eigen arbeid",F67="Loonkosten")),(K67*M67)*0.4,AND(K67&lt;&gt;"",F67="IKS Loonkosten"),0,O67&gt;0,O67*0.23,O67 &lt;=0,0)</f>
        <v/>
      </c>
      <c r="S67" s="73" t="str" cm="1">
        <f t="array" ref="S67">IFERROR(_xlfn.IFS(AND($C$3="Vereenvoudigde kostenoptie voor arbeidskosten",G67&lt;&gt;"",G67&lt;&gt;"Overige kosten"),"Dit kostentype hoeft u niet op te geven. Hiervoor wordt een forfait berekend.",AND($C$3="Vereenvoudigde kostenoptie voor overige kosten",G67&lt;&gt;"",G67="Overige kosten"),"Dit kostentype hoeft u niet op te geven. Hiervoor wordt een forfait berekend."),"")</f>
        <v/>
      </c>
      <c r="T67" s="120"/>
    </row>
    <row r="68" spans="1:20" ht="15" customHeight="1" x14ac:dyDescent="0.25">
      <c r="A68" s="8">
        <v>63</v>
      </c>
      <c r="B68" s="122"/>
      <c r="C68" s="122"/>
      <c r="D68" s="122"/>
      <c r="E68" s="122"/>
      <c r="F68" s="122"/>
      <c r="G68" s="121" t="str">
        <f>IFERROR(VLOOKUP(F68,Kostentypen!$A$3:$C$20,2,FALSE),"")</f>
        <v/>
      </c>
      <c r="H68" s="121" t="str">
        <f>IFERROR(VLOOKUP(F68,Kostentypen!$A$3:$D$20,3,FALSE),"")</f>
        <v/>
      </c>
      <c r="I68" s="124"/>
      <c r="J68" s="71" t="str" cm="1">
        <f t="array" ref="J68">_xlfn.IFNA(_xlfn.IFS($C$3="Vereenvoudigde kostenoptie voor arbeidskosten","",AND($C$3="Geen vereenvoudigde kostenoptie",$H68="Vast tarief"),VLOOKUP($F68,'Vast tarief'!$B$3:$D$8,2,FALSE),AND($C$3="Vereenvoudigde kostenoptie voor overige kosten",$H68="Vast tarief"),VLOOKUP($F68,'Vast tarief'!$B$3:$D$8,3,FALSE),AND($H68="Uurtarief",$I68=""),0,AND($H68="Uurtarief", $F68="Loonkosten"),VLOOKUP(I68,'4. Uurtarief loonkosten'!$B$6:$P$55,13,FALSE),AND($H68="Uurtarief", $F68="IKS Loonkosten"),VLOOKUP(I68,'4. Uurtarief loonkosten'!$B$6:$P$55,15,FALSE)),"")</f>
        <v/>
      </c>
      <c r="K68" s="71" t="str" cm="1">
        <f t="array" ref="K68">_xlfn.IFNA(_xlfn.IFS($C$3="Vereenvoudigde kostenoptie voor arbeidskosten","",AND($C$3="Geen vereenvoudigde kostenoptie",$H68="Vast tarief"),VLOOKUP($F68,'Vast tarief'!$B$3:$D$8,2,FALSE),AND($C$3="Vereenvoudigde kostenoptie voor overige kosten",$H68="Vast tarief"),VLOOKUP($F68,'Vast tarief'!$B$3:$D$8,3,FALSE),AND($H68="Uurtarief",$I68=""),0,AND($H68="Uurtarief", $F68="Loonkosten"),VLOOKUP(I68,'4. Uurtarief loonkosten'!$B$6:$O$55,14,FALSE),AND($H68="Uurtarief", $F68="IKS Loonkosten"),VLOOKUP(I68,'4. Uurtarief loonkosten'!$B$6:$Q$55,16,FALSE)),"")</f>
        <v/>
      </c>
      <c r="L68" s="122"/>
      <c r="M68" s="122"/>
      <c r="N68" s="123"/>
      <c r="O68" s="123"/>
      <c r="P68" s="6" t="str" cm="1">
        <f t="array" ref="P68">_xlfn.IFNA(_xlfn.IFS(S68="Dit kostentype hoeft u niet op te geven. Hiervoor wordt een forfait berekend.","",AND(J68&lt;&gt;"",OR(H68="Uurtarief",H68="Vast tarief")),J68*L68,N68&gt;0,N68),"")</f>
        <v/>
      </c>
      <c r="Q68" s="6" t="str" cm="1">
        <f t="array" ref="Q68">_xlfn.IFNA(_xlfn.IFS(S68="Dit kostentype hoeft u niet op te geven. Hiervoor wordt een forfait berekend.","",AND(K68&lt;&gt;"",OR(H68="Uurtarief",H68="Vast tarief")),K68*M68,O68&gt;0,O68),"")</f>
        <v/>
      </c>
      <c r="R68" s="6" t="str" cm="1">
        <f t="array" ref="R68">_xlfn.IFS(OR(F68="",$C$3="Kies een berekeningsmethode op tabblad 'Begrotingsoverzicht'",$C$3="Geen vereenvoudigde kostenoptie"),"",S68="Dit kostentype hoeft u niet op te geven. Hiervoor wordt een forfait berekend.","",AND(K68&lt;&gt;"",OR(F68="Eigen arbeid",F68="Loonkosten")),(K68*M68)*0.4,AND(K68&lt;&gt;"",F68="IKS Loonkosten"),0,O68&gt;0,O68*0.23,O68 &lt;=0,0)</f>
        <v/>
      </c>
      <c r="S68" s="73" t="str" cm="1">
        <f t="array" ref="S68">IFERROR(_xlfn.IFS(AND($C$3="Vereenvoudigde kostenoptie voor arbeidskosten",G68&lt;&gt;"",G68&lt;&gt;"Overige kosten"),"Dit kostentype hoeft u niet op te geven. Hiervoor wordt een forfait berekend.",AND($C$3="Vereenvoudigde kostenoptie voor overige kosten",G68&lt;&gt;"",G68="Overige kosten"),"Dit kostentype hoeft u niet op te geven. Hiervoor wordt een forfait berekend."),"")</f>
        <v/>
      </c>
      <c r="T68" s="120"/>
    </row>
    <row r="69" spans="1:20" ht="15" customHeight="1" x14ac:dyDescent="0.25">
      <c r="A69" s="8">
        <v>64</v>
      </c>
      <c r="B69" s="122"/>
      <c r="C69" s="122"/>
      <c r="D69" s="122"/>
      <c r="E69" s="122"/>
      <c r="F69" s="122"/>
      <c r="G69" s="121" t="str">
        <f>IFERROR(VLOOKUP(F69,Kostentypen!$A$3:$C$20,2,FALSE),"")</f>
        <v/>
      </c>
      <c r="H69" s="121" t="str">
        <f>IFERROR(VLOOKUP(F69,Kostentypen!$A$3:$D$20,3,FALSE),"")</f>
        <v/>
      </c>
      <c r="I69" s="124"/>
      <c r="J69" s="71" t="str" cm="1">
        <f t="array" ref="J69">_xlfn.IFNA(_xlfn.IFS($C$3="Vereenvoudigde kostenoptie voor arbeidskosten","",AND($C$3="Geen vereenvoudigde kostenoptie",$H69="Vast tarief"),VLOOKUP($F69,'Vast tarief'!$B$3:$D$8,2,FALSE),AND($C$3="Vereenvoudigde kostenoptie voor overige kosten",$H69="Vast tarief"),VLOOKUP($F69,'Vast tarief'!$B$3:$D$8,3,FALSE),AND($H69="Uurtarief",$I69=""),0,AND($H69="Uurtarief", $F69="Loonkosten"),VLOOKUP(I69,'4. Uurtarief loonkosten'!$B$6:$P$55,13,FALSE),AND($H69="Uurtarief", $F69="IKS Loonkosten"),VLOOKUP(I69,'4. Uurtarief loonkosten'!$B$6:$P$55,15,FALSE)),"")</f>
        <v/>
      </c>
      <c r="K69" s="71" t="str" cm="1">
        <f t="array" ref="K69">_xlfn.IFNA(_xlfn.IFS($C$3="Vereenvoudigde kostenoptie voor arbeidskosten","",AND($C$3="Geen vereenvoudigde kostenoptie",$H69="Vast tarief"),VLOOKUP($F69,'Vast tarief'!$B$3:$D$8,2,FALSE),AND($C$3="Vereenvoudigde kostenoptie voor overige kosten",$H69="Vast tarief"),VLOOKUP($F69,'Vast tarief'!$B$3:$D$8,3,FALSE),AND($H69="Uurtarief",$I69=""),0,AND($H69="Uurtarief", $F69="Loonkosten"),VLOOKUP(I69,'4. Uurtarief loonkosten'!$B$6:$O$55,14,FALSE),AND($H69="Uurtarief", $F69="IKS Loonkosten"),VLOOKUP(I69,'4. Uurtarief loonkosten'!$B$6:$Q$55,16,FALSE)),"")</f>
        <v/>
      </c>
      <c r="L69" s="122"/>
      <c r="M69" s="122"/>
      <c r="N69" s="123"/>
      <c r="O69" s="123"/>
      <c r="P69" s="6" t="str" cm="1">
        <f t="array" ref="P69">_xlfn.IFNA(_xlfn.IFS(S69="Dit kostentype hoeft u niet op te geven. Hiervoor wordt een forfait berekend.","",AND(J69&lt;&gt;"",OR(H69="Uurtarief",H69="Vast tarief")),J69*L69,N69&gt;0,N69),"")</f>
        <v/>
      </c>
      <c r="Q69" s="6" t="str" cm="1">
        <f t="array" ref="Q69">_xlfn.IFNA(_xlfn.IFS(S69="Dit kostentype hoeft u niet op te geven. Hiervoor wordt een forfait berekend.","",AND(K69&lt;&gt;"",OR(H69="Uurtarief",H69="Vast tarief")),K69*M69,O69&gt;0,O69),"")</f>
        <v/>
      </c>
      <c r="R69" s="6" t="str" cm="1">
        <f t="array" ref="R69">_xlfn.IFS(OR(F69="",$C$3="Kies een berekeningsmethode op tabblad 'Begrotingsoverzicht'",$C$3="Geen vereenvoudigde kostenoptie"),"",S69="Dit kostentype hoeft u niet op te geven. Hiervoor wordt een forfait berekend.","",AND(K69&lt;&gt;"",OR(F69="Eigen arbeid",F69="Loonkosten")),(K69*M69)*0.4,AND(K69&lt;&gt;"",F69="IKS Loonkosten"),0,O69&gt;0,O69*0.23,O69 &lt;=0,0)</f>
        <v/>
      </c>
      <c r="S69" s="73" t="str" cm="1">
        <f t="array" ref="S69">IFERROR(_xlfn.IFS(AND($C$3="Vereenvoudigde kostenoptie voor arbeidskosten",G69&lt;&gt;"",G69&lt;&gt;"Overige kosten"),"Dit kostentype hoeft u niet op te geven. Hiervoor wordt een forfait berekend.",AND($C$3="Vereenvoudigde kostenoptie voor overige kosten",G69&lt;&gt;"",G69="Overige kosten"),"Dit kostentype hoeft u niet op te geven. Hiervoor wordt een forfait berekend."),"")</f>
        <v/>
      </c>
      <c r="T69" s="120"/>
    </row>
    <row r="70" spans="1:20" ht="15" customHeight="1" x14ac:dyDescent="0.25">
      <c r="A70" s="8">
        <v>65</v>
      </c>
      <c r="B70" s="122"/>
      <c r="C70" s="122"/>
      <c r="D70" s="122"/>
      <c r="E70" s="122"/>
      <c r="F70" s="122"/>
      <c r="G70" s="121" t="str">
        <f>IFERROR(VLOOKUP(F70,Kostentypen!$A$3:$C$20,2,FALSE),"")</f>
        <v/>
      </c>
      <c r="H70" s="121" t="str">
        <f>IFERROR(VLOOKUP(F70,Kostentypen!$A$3:$D$20,3,FALSE),"")</f>
        <v/>
      </c>
      <c r="I70" s="124"/>
      <c r="J70" s="71" t="str" cm="1">
        <f t="array" ref="J70">_xlfn.IFNA(_xlfn.IFS($C$3="Vereenvoudigde kostenoptie voor arbeidskosten","",AND($C$3="Geen vereenvoudigde kostenoptie",$H70="Vast tarief"),VLOOKUP($F70,'Vast tarief'!$B$3:$D$8,2,FALSE),AND($C$3="Vereenvoudigde kostenoptie voor overige kosten",$H70="Vast tarief"),VLOOKUP($F70,'Vast tarief'!$B$3:$D$8,3,FALSE),AND($H70="Uurtarief",$I70=""),0,AND($H70="Uurtarief", $F70="Loonkosten"),VLOOKUP(I70,'4. Uurtarief loonkosten'!$B$6:$P$55,13,FALSE),AND($H70="Uurtarief", $F70="IKS Loonkosten"),VLOOKUP(I70,'4. Uurtarief loonkosten'!$B$6:$P$55,15,FALSE)),"")</f>
        <v/>
      </c>
      <c r="K70" s="71" t="str" cm="1">
        <f t="array" ref="K70">_xlfn.IFNA(_xlfn.IFS($C$3="Vereenvoudigde kostenoptie voor arbeidskosten","",AND($C$3="Geen vereenvoudigde kostenoptie",$H70="Vast tarief"),VLOOKUP($F70,'Vast tarief'!$B$3:$D$8,2,FALSE),AND($C$3="Vereenvoudigde kostenoptie voor overige kosten",$H70="Vast tarief"),VLOOKUP($F70,'Vast tarief'!$B$3:$D$8,3,FALSE),AND($H70="Uurtarief",$I70=""),0,AND($H70="Uurtarief", $F70="Loonkosten"),VLOOKUP(I70,'4. Uurtarief loonkosten'!$B$6:$O$55,14,FALSE),AND($H70="Uurtarief", $F70="IKS Loonkosten"),VLOOKUP(I70,'4. Uurtarief loonkosten'!$B$6:$Q$55,16,FALSE)),"")</f>
        <v/>
      </c>
      <c r="L70" s="122"/>
      <c r="M70" s="122"/>
      <c r="N70" s="123"/>
      <c r="O70" s="123"/>
      <c r="P70" s="6" t="str" cm="1">
        <f t="array" ref="P70">_xlfn.IFNA(_xlfn.IFS(S70="Dit kostentype hoeft u niet op te geven. Hiervoor wordt een forfait berekend.","",AND(J70&lt;&gt;"",OR(H70="Uurtarief",H70="Vast tarief")),J70*L70,N70&gt;0,N70),"")</f>
        <v/>
      </c>
      <c r="Q70" s="6" t="str" cm="1">
        <f t="array" ref="Q70">_xlfn.IFNA(_xlfn.IFS(S70="Dit kostentype hoeft u niet op te geven. Hiervoor wordt een forfait berekend.","",AND(K70&lt;&gt;"",OR(H70="Uurtarief",H70="Vast tarief")),K70*M70,O70&gt;0,O70),"")</f>
        <v/>
      </c>
      <c r="R70" s="6" t="str" cm="1">
        <f t="array" ref="R70">_xlfn.IFS(OR(F70="",$C$3="Kies een berekeningsmethode op tabblad 'Begrotingsoverzicht'",$C$3="Geen vereenvoudigde kostenoptie"),"",S70="Dit kostentype hoeft u niet op te geven. Hiervoor wordt een forfait berekend.","",AND(K70&lt;&gt;"",OR(F70="Eigen arbeid",F70="Loonkosten")),(K70*M70)*0.4,AND(K70&lt;&gt;"",F70="IKS Loonkosten"),0,O70&gt;0,O70*0.23,O70 &lt;=0,0)</f>
        <v/>
      </c>
      <c r="S70" s="73" t="str" cm="1">
        <f t="array" ref="S70">IFERROR(_xlfn.IFS(AND($C$3="Vereenvoudigde kostenoptie voor arbeidskosten",G70&lt;&gt;"",G70&lt;&gt;"Overige kosten"),"Dit kostentype hoeft u niet op te geven. Hiervoor wordt een forfait berekend.",AND($C$3="Vereenvoudigde kostenoptie voor overige kosten",G70&lt;&gt;"",G70="Overige kosten"),"Dit kostentype hoeft u niet op te geven. Hiervoor wordt een forfait berekend."),"")</f>
        <v/>
      </c>
      <c r="T70" s="120"/>
    </row>
    <row r="71" spans="1:20" ht="15" customHeight="1" x14ac:dyDescent="0.25">
      <c r="A71" s="8">
        <v>66</v>
      </c>
      <c r="B71" s="122"/>
      <c r="C71" s="122"/>
      <c r="D71" s="122"/>
      <c r="E71" s="122"/>
      <c r="F71" s="122"/>
      <c r="G71" s="121" t="str">
        <f>IFERROR(VLOOKUP(F71,Kostentypen!$A$3:$C$20,2,FALSE),"")</f>
        <v/>
      </c>
      <c r="H71" s="121" t="str">
        <f>IFERROR(VLOOKUP(F71,Kostentypen!$A$3:$D$20,3,FALSE),"")</f>
        <v/>
      </c>
      <c r="I71" s="124"/>
      <c r="J71" s="71" t="str" cm="1">
        <f t="array" ref="J71">_xlfn.IFNA(_xlfn.IFS($C$3="Vereenvoudigde kostenoptie voor arbeidskosten","",AND($C$3="Geen vereenvoudigde kostenoptie",$H71="Vast tarief"),VLOOKUP($F71,'Vast tarief'!$B$3:$D$8,2,FALSE),AND($C$3="Vereenvoudigde kostenoptie voor overige kosten",$H71="Vast tarief"),VLOOKUP($F71,'Vast tarief'!$B$3:$D$8,3,FALSE),AND($H71="Uurtarief",$I71=""),0,AND($H71="Uurtarief", $F71="Loonkosten"),VLOOKUP(I71,'4. Uurtarief loonkosten'!$B$6:$P$55,13,FALSE),AND($H71="Uurtarief", $F71="IKS Loonkosten"),VLOOKUP(I71,'4. Uurtarief loonkosten'!$B$6:$P$55,15,FALSE)),"")</f>
        <v/>
      </c>
      <c r="K71" s="71" t="str" cm="1">
        <f t="array" ref="K71">_xlfn.IFNA(_xlfn.IFS($C$3="Vereenvoudigde kostenoptie voor arbeidskosten","",AND($C$3="Geen vereenvoudigde kostenoptie",$H71="Vast tarief"),VLOOKUP($F71,'Vast tarief'!$B$3:$D$8,2,FALSE),AND($C$3="Vereenvoudigde kostenoptie voor overige kosten",$H71="Vast tarief"),VLOOKUP($F71,'Vast tarief'!$B$3:$D$8,3,FALSE),AND($H71="Uurtarief",$I71=""),0,AND($H71="Uurtarief", $F71="Loonkosten"),VLOOKUP(I71,'4. Uurtarief loonkosten'!$B$6:$O$55,14,FALSE),AND($H71="Uurtarief", $F71="IKS Loonkosten"),VLOOKUP(I71,'4. Uurtarief loonkosten'!$B$6:$Q$55,16,FALSE)),"")</f>
        <v/>
      </c>
      <c r="L71" s="122"/>
      <c r="M71" s="122"/>
      <c r="N71" s="123"/>
      <c r="O71" s="123"/>
      <c r="P71" s="6" t="str" cm="1">
        <f t="array" ref="P71">_xlfn.IFNA(_xlfn.IFS(S71="Dit kostentype hoeft u niet op te geven. Hiervoor wordt een forfait berekend.","",AND(J71&lt;&gt;"",OR(H71="Uurtarief",H71="Vast tarief")),J71*L71,N71&gt;0,N71),"")</f>
        <v/>
      </c>
      <c r="Q71" s="6" t="str" cm="1">
        <f t="array" ref="Q71">_xlfn.IFNA(_xlfn.IFS(S71="Dit kostentype hoeft u niet op te geven. Hiervoor wordt een forfait berekend.","",AND(K71&lt;&gt;"",OR(H71="Uurtarief",H71="Vast tarief")),K71*M71,O71&gt;0,O71),"")</f>
        <v/>
      </c>
      <c r="R71" s="6" t="str" cm="1">
        <f t="array" ref="R71">_xlfn.IFS(OR(F71="",$C$3="Kies een berekeningsmethode op tabblad 'Begrotingsoverzicht'",$C$3="Geen vereenvoudigde kostenoptie"),"",S71="Dit kostentype hoeft u niet op te geven. Hiervoor wordt een forfait berekend.","",AND(K71&lt;&gt;"",OR(F71="Eigen arbeid",F71="Loonkosten")),(K71*M71)*0.4,AND(K71&lt;&gt;"",F71="IKS Loonkosten"),0,O71&gt;0,O71*0.23,O71 &lt;=0,0)</f>
        <v/>
      </c>
      <c r="S71" s="73" t="str" cm="1">
        <f t="array" ref="S71">IFERROR(_xlfn.IFS(AND($C$3="Vereenvoudigde kostenoptie voor arbeidskosten",G71&lt;&gt;"",G71&lt;&gt;"Overige kosten"),"Dit kostentype hoeft u niet op te geven. Hiervoor wordt een forfait berekend.",AND($C$3="Vereenvoudigde kostenoptie voor overige kosten",G71&lt;&gt;"",G71="Overige kosten"),"Dit kostentype hoeft u niet op te geven. Hiervoor wordt een forfait berekend."),"")</f>
        <v/>
      </c>
      <c r="T71" s="120"/>
    </row>
    <row r="72" spans="1:20" ht="15" customHeight="1" x14ac:dyDescent="0.25">
      <c r="A72" s="8">
        <v>67</v>
      </c>
      <c r="B72" s="122"/>
      <c r="C72" s="122"/>
      <c r="D72" s="122"/>
      <c r="E72" s="122"/>
      <c r="F72" s="122"/>
      <c r="G72" s="121" t="str">
        <f>IFERROR(VLOOKUP(F72,Kostentypen!$A$3:$C$20,2,FALSE),"")</f>
        <v/>
      </c>
      <c r="H72" s="121" t="str">
        <f>IFERROR(VLOOKUP(F72,Kostentypen!$A$3:$D$20,3,FALSE),"")</f>
        <v/>
      </c>
      <c r="I72" s="124"/>
      <c r="J72" s="71" t="str" cm="1">
        <f t="array" ref="J72">_xlfn.IFNA(_xlfn.IFS($C$3="Vereenvoudigde kostenoptie voor arbeidskosten","",AND($C$3="Geen vereenvoudigde kostenoptie",$H72="Vast tarief"),VLOOKUP($F72,'Vast tarief'!$B$3:$D$8,2,FALSE),AND($C$3="Vereenvoudigde kostenoptie voor overige kosten",$H72="Vast tarief"),VLOOKUP($F72,'Vast tarief'!$B$3:$D$8,3,FALSE),AND($H72="Uurtarief",$I72=""),0,AND($H72="Uurtarief", $F72="Loonkosten"),VLOOKUP(I72,'4. Uurtarief loonkosten'!$B$6:$P$55,13,FALSE),AND($H72="Uurtarief", $F72="IKS Loonkosten"),VLOOKUP(I72,'4. Uurtarief loonkosten'!$B$6:$P$55,15,FALSE)),"")</f>
        <v/>
      </c>
      <c r="K72" s="71" t="str" cm="1">
        <f t="array" ref="K72">_xlfn.IFNA(_xlfn.IFS($C$3="Vereenvoudigde kostenoptie voor arbeidskosten","",AND($C$3="Geen vereenvoudigde kostenoptie",$H72="Vast tarief"),VLOOKUP($F72,'Vast tarief'!$B$3:$D$8,2,FALSE),AND($C$3="Vereenvoudigde kostenoptie voor overige kosten",$H72="Vast tarief"),VLOOKUP($F72,'Vast tarief'!$B$3:$D$8,3,FALSE),AND($H72="Uurtarief",$I72=""),0,AND($H72="Uurtarief", $F72="Loonkosten"),VLOOKUP(I72,'4. Uurtarief loonkosten'!$B$6:$O$55,14,FALSE),AND($H72="Uurtarief", $F72="IKS Loonkosten"),VLOOKUP(I72,'4. Uurtarief loonkosten'!$B$6:$Q$55,16,FALSE)),"")</f>
        <v/>
      </c>
      <c r="L72" s="122"/>
      <c r="M72" s="122"/>
      <c r="N72" s="123"/>
      <c r="O72" s="123"/>
      <c r="P72" s="6" t="str" cm="1">
        <f t="array" ref="P72">_xlfn.IFNA(_xlfn.IFS(S72="Dit kostentype hoeft u niet op te geven. Hiervoor wordt een forfait berekend.","",AND(J72&lt;&gt;"",OR(H72="Uurtarief",H72="Vast tarief")),J72*L72,N72&gt;0,N72),"")</f>
        <v/>
      </c>
      <c r="Q72" s="6" t="str" cm="1">
        <f t="array" ref="Q72">_xlfn.IFNA(_xlfn.IFS(S72="Dit kostentype hoeft u niet op te geven. Hiervoor wordt een forfait berekend.","",AND(K72&lt;&gt;"",OR(H72="Uurtarief",H72="Vast tarief")),K72*M72,O72&gt;0,O72),"")</f>
        <v/>
      </c>
      <c r="R72" s="6" t="str" cm="1">
        <f t="array" ref="R72">_xlfn.IFS(OR(F72="",$C$3="Kies een berekeningsmethode op tabblad 'Begrotingsoverzicht'",$C$3="Geen vereenvoudigde kostenoptie"),"",S72="Dit kostentype hoeft u niet op te geven. Hiervoor wordt een forfait berekend.","",AND(K72&lt;&gt;"",OR(F72="Eigen arbeid",F72="Loonkosten")),(K72*M72)*0.4,AND(K72&lt;&gt;"",F72="IKS Loonkosten"),0,O72&gt;0,O72*0.23,O72 &lt;=0,0)</f>
        <v/>
      </c>
      <c r="S72" s="73" t="str" cm="1">
        <f t="array" ref="S72">IFERROR(_xlfn.IFS(AND($C$3="Vereenvoudigde kostenoptie voor arbeidskosten",G72&lt;&gt;"",G72&lt;&gt;"Overige kosten"),"Dit kostentype hoeft u niet op te geven. Hiervoor wordt een forfait berekend.",AND($C$3="Vereenvoudigde kostenoptie voor overige kosten",G72&lt;&gt;"",G72="Overige kosten"),"Dit kostentype hoeft u niet op te geven. Hiervoor wordt een forfait berekend."),"")</f>
        <v/>
      </c>
      <c r="T72" s="120"/>
    </row>
    <row r="73" spans="1:20" ht="15" customHeight="1" x14ac:dyDescent="0.25">
      <c r="A73" s="8">
        <v>68</v>
      </c>
      <c r="B73" s="122"/>
      <c r="C73" s="122"/>
      <c r="D73" s="122"/>
      <c r="E73" s="122"/>
      <c r="F73" s="122"/>
      <c r="G73" s="121" t="str">
        <f>IFERROR(VLOOKUP(F73,Kostentypen!$A$3:$C$20,2,FALSE),"")</f>
        <v/>
      </c>
      <c r="H73" s="121" t="str">
        <f>IFERROR(VLOOKUP(F73,Kostentypen!$A$3:$D$20,3,FALSE),"")</f>
        <v/>
      </c>
      <c r="I73" s="124"/>
      <c r="J73" s="71" t="str" cm="1">
        <f t="array" ref="J73">_xlfn.IFNA(_xlfn.IFS($C$3="Vereenvoudigde kostenoptie voor arbeidskosten","",AND($C$3="Geen vereenvoudigde kostenoptie",$H73="Vast tarief"),VLOOKUP($F73,'Vast tarief'!$B$3:$D$8,2,FALSE),AND($C$3="Vereenvoudigde kostenoptie voor overige kosten",$H73="Vast tarief"),VLOOKUP($F73,'Vast tarief'!$B$3:$D$8,3,FALSE),AND($H73="Uurtarief",$I73=""),0,AND($H73="Uurtarief", $F73="Loonkosten"),VLOOKUP(I73,'4. Uurtarief loonkosten'!$B$6:$P$55,13,FALSE),AND($H73="Uurtarief", $F73="IKS Loonkosten"),VLOOKUP(I73,'4. Uurtarief loonkosten'!$B$6:$P$55,15,FALSE)),"")</f>
        <v/>
      </c>
      <c r="K73" s="71" t="str" cm="1">
        <f t="array" ref="K73">_xlfn.IFNA(_xlfn.IFS($C$3="Vereenvoudigde kostenoptie voor arbeidskosten","",AND($C$3="Geen vereenvoudigde kostenoptie",$H73="Vast tarief"),VLOOKUP($F73,'Vast tarief'!$B$3:$D$8,2,FALSE),AND($C$3="Vereenvoudigde kostenoptie voor overige kosten",$H73="Vast tarief"),VLOOKUP($F73,'Vast tarief'!$B$3:$D$8,3,FALSE),AND($H73="Uurtarief",$I73=""),0,AND($H73="Uurtarief", $F73="Loonkosten"),VLOOKUP(I73,'4. Uurtarief loonkosten'!$B$6:$O$55,14,FALSE),AND($H73="Uurtarief", $F73="IKS Loonkosten"),VLOOKUP(I73,'4. Uurtarief loonkosten'!$B$6:$Q$55,16,FALSE)),"")</f>
        <v/>
      </c>
      <c r="L73" s="122"/>
      <c r="M73" s="122"/>
      <c r="N73" s="123"/>
      <c r="O73" s="123"/>
      <c r="P73" s="6" t="str" cm="1">
        <f t="array" ref="P73">_xlfn.IFNA(_xlfn.IFS(S73="Dit kostentype hoeft u niet op te geven. Hiervoor wordt een forfait berekend.","",AND(J73&lt;&gt;"",OR(H73="Uurtarief",H73="Vast tarief")),J73*L73,N73&gt;0,N73),"")</f>
        <v/>
      </c>
      <c r="Q73" s="6" t="str" cm="1">
        <f t="array" ref="Q73">_xlfn.IFNA(_xlfn.IFS(S73="Dit kostentype hoeft u niet op te geven. Hiervoor wordt een forfait berekend.","",AND(K73&lt;&gt;"",OR(H73="Uurtarief",H73="Vast tarief")),K73*M73,O73&gt;0,O73),"")</f>
        <v/>
      </c>
      <c r="R73" s="6" t="str" cm="1">
        <f t="array" ref="R73">_xlfn.IFS(OR(F73="",$C$3="Kies een berekeningsmethode op tabblad 'Begrotingsoverzicht'",$C$3="Geen vereenvoudigde kostenoptie"),"",S73="Dit kostentype hoeft u niet op te geven. Hiervoor wordt een forfait berekend.","",AND(K73&lt;&gt;"",OR(F73="Eigen arbeid",F73="Loonkosten")),(K73*M73)*0.4,AND(K73&lt;&gt;"",F73="IKS Loonkosten"),0,O73&gt;0,O73*0.23,O73 &lt;=0,0)</f>
        <v/>
      </c>
      <c r="S73" s="73" t="str" cm="1">
        <f t="array" ref="S73">IFERROR(_xlfn.IFS(AND($C$3="Vereenvoudigde kostenoptie voor arbeidskosten",G73&lt;&gt;"",G73&lt;&gt;"Overige kosten"),"Dit kostentype hoeft u niet op te geven. Hiervoor wordt een forfait berekend.",AND($C$3="Vereenvoudigde kostenoptie voor overige kosten",G73&lt;&gt;"",G73="Overige kosten"),"Dit kostentype hoeft u niet op te geven. Hiervoor wordt een forfait berekend."),"")</f>
        <v/>
      </c>
      <c r="T73" s="120"/>
    </row>
    <row r="74" spans="1:20" ht="15" customHeight="1" x14ac:dyDescent="0.25">
      <c r="A74" s="8">
        <v>69</v>
      </c>
      <c r="B74" s="122"/>
      <c r="C74" s="122"/>
      <c r="D74" s="122"/>
      <c r="E74" s="122"/>
      <c r="F74" s="122"/>
      <c r="G74" s="121" t="str">
        <f>IFERROR(VLOOKUP(F74,Kostentypen!$A$3:$C$20,2,FALSE),"")</f>
        <v/>
      </c>
      <c r="H74" s="121" t="str">
        <f>IFERROR(VLOOKUP(F74,Kostentypen!$A$3:$D$20,3,FALSE),"")</f>
        <v/>
      </c>
      <c r="I74" s="124"/>
      <c r="J74" s="71" t="str" cm="1">
        <f t="array" ref="J74">_xlfn.IFNA(_xlfn.IFS($C$3="Vereenvoudigde kostenoptie voor arbeidskosten","",AND($C$3="Geen vereenvoudigde kostenoptie",$H74="Vast tarief"),VLOOKUP($F74,'Vast tarief'!$B$3:$D$8,2,FALSE),AND($C$3="Vereenvoudigde kostenoptie voor overige kosten",$H74="Vast tarief"),VLOOKUP($F74,'Vast tarief'!$B$3:$D$8,3,FALSE),AND($H74="Uurtarief",$I74=""),0,AND($H74="Uurtarief", $F74="Loonkosten"),VLOOKUP(I74,'4. Uurtarief loonkosten'!$B$6:$P$55,13,FALSE),AND($H74="Uurtarief", $F74="IKS Loonkosten"),VLOOKUP(I74,'4. Uurtarief loonkosten'!$B$6:$P$55,15,FALSE)),"")</f>
        <v/>
      </c>
      <c r="K74" s="71" t="str" cm="1">
        <f t="array" ref="K74">_xlfn.IFNA(_xlfn.IFS($C$3="Vereenvoudigde kostenoptie voor arbeidskosten","",AND($C$3="Geen vereenvoudigde kostenoptie",$H74="Vast tarief"),VLOOKUP($F74,'Vast tarief'!$B$3:$D$8,2,FALSE),AND($C$3="Vereenvoudigde kostenoptie voor overige kosten",$H74="Vast tarief"),VLOOKUP($F74,'Vast tarief'!$B$3:$D$8,3,FALSE),AND($H74="Uurtarief",$I74=""),0,AND($H74="Uurtarief", $F74="Loonkosten"),VLOOKUP(I74,'4. Uurtarief loonkosten'!$B$6:$O$55,14,FALSE),AND($H74="Uurtarief", $F74="IKS Loonkosten"),VLOOKUP(I74,'4. Uurtarief loonkosten'!$B$6:$Q$55,16,FALSE)),"")</f>
        <v/>
      </c>
      <c r="L74" s="122"/>
      <c r="M74" s="122"/>
      <c r="N74" s="123"/>
      <c r="O74" s="123"/>
      <c r="P74" s="6" t="str" cm="1">
        <f t="array" ref="P74">_xlfn.IFNA(_xlfn.IFS(S74="Dit kostentype hoeft u niet op te geven. Hiervoor wordt een forfait berekend.","",AND(J74&lt;&gt;"",OR(H74="Uurtarief",H74="Vast tarief")),J74*L74,N74&gt;0,N74),"")</f>
        <v/>
      </c>
      <c r="Q74" s="6" t="str" cm="1">
        <f t="array" ref="Q74">_xlfn.IFNA(_xlfn.IFS(S74="Dit kostentype hoeft u niet op te geven. Hiervoor wordt een forfait berekend.","",AND(K74&lt;&gt;"",OR(H74="Uurtarief",H74="Vast tarief")),K74*M74,O74&gt;0,O74),"")</f>
        <v/>
      </c>
      <c r="R74" s="6" t="str" cm="1">
        <f t="array" ref="R74">_xlfn.IFS(OR(F74="",$C$3="Kies een berekeningsmethode op tabblad 'Begrotingsoverzicht'",$C$3="Geen vereenvoudigde kostenoptie"),"",S74="Dit kostentype hoeft u niet op te geven. Hiervoor wordt een forfait berekend.","",AND(K74&lt;&gt;"",OR(F74="Eigen arbeid",F74="Loonkosten")),(K74*M74)*0.4,AND(K74&lt;&gt;"",F74="IKS Loonkosten"),0,O74&gt;0,O74*0.23,O74 &lt;=0,0)</f>
        <v/>
      </c>
      <c r="S74" s="73" t="str" cm="1">
        <f t="array" ref="S74">IFERROR(_xlfn.IFS(AND($C$3="Vereenvoudigde kostenoptie voor arbeidskosten",G74&lt;&gt;"",G74&lt;&gt;"Overige kosten"),"Dit kostentype hoeft u niet op te geven. Hiervoor wordt een forfait berekend.",AND($C$3="Vereenvoudigde kostenoptie voor overige kosten",G74&lt;&gt;"",G74="Overige kosten"),"Dit kostentype hoeft u niet op te geven. Hiervoor wordt een forfait berekend."),"")</f>
        <v/>
      </c>
      <c r="T74" s="120"/>
    </row>
    <row r="75" spans="1:20" ht="15" customHeight="1" x14ac:dyDescent="0.25">
      <c r="A75" s="8">
        <v>70</v>
      </c>
      <c r="B75" s="122"/>
      <c r="C75" s="122"/>
      <c r="D75" s="122"/>
      <c r="E75" s="122"/>
      <c r="F75" s="122"/>
      <c r="G75" s="121" t="str">
        <f>IFERROR(VLOOKUP(F75,Kostentypen!$A$3:$C$20,2,FALSE),"")</f>
        <v/>
      </c>
      <c r="H75" s="121" t="str">
        <f>IFERROR(VLOOKUP(F75,Kostentypen!$A$3:$D$20,3,FALSE),"")</f>
        <v/>
      </c>
      <c r="I75" s="124"/>
      <c r="J75" s="71" t="str" cm="1">
        <f t="array" ref="J75">_xlfn.IFNA(_xlfn.IFS($C$3="Vereenvoudigde kostenoptie voor arbeidskosten","",AND($C$3="Geen vereenvoudigde kostenoptie",$H75="Vast tarief"),VLOOKUP($F75,'Vast tarief'!$B$3:$D$8,2,FALSE),AND($C$3="Vereenvoudigde kostenoptie voor overige kosten",$H75="Vast tarief"),VLOOKUP($F75,'Vast tarief'!$B$3:$D$8,3,FALSE),AND($H75="Uurtarief",$I75=""),0,AND($H75="Uurtarief", $F75="Loonkosten"),VLOOKUP(I75,'4. Uurtarief loonkosten'!$B$6:$P$55,13,FALSE),AND($H75="Uurtarief", $F75="IKS Loonkosten"),VLOOKUP(I75,'4. Uurtarief loonkosten'!$B$6:$P$55,15,FALSE)),"")</f>
        <v/>
      </c>
      <c r="K75" s="71" t="str" cm="1">
        <f t="array" ref="K75">_xlfn.IFNA(_xlfn.IFS($C$3="Vereenvoudigde kostenoptie voor arbeidskosten","",AND($C$3="Geen vereenvoudigde kostenoptie",$H75="Vast tarief"),VLOOKUP($F75,'Vast tarief'!$B$3:$D$8,2,FALSE),AND($C$3="Vereenvoudigde kostenoptie voor overige kosten",$H75="Vast tarief"),VLOOKUP($F75,'Vast tarief'!$B$3:$D$8,3,FALSE),AND($H75="Uurtarief",$I75=""),0,AND($H75="Uurtarief", $F75="Loonkosten"),VLOOKUP(I75,'4. Uurtarief loonkosten'!$B$6:$O$55,14,FALSE),AND($H75="Uurtarief", $F75="IKS Loonkosten"),VLOOKUP(I75,'4. Uurtarief loonkosten'!$B$6:$Q$55,16,FALSE)),"")</f>
        <v/>
      </c>
      <c r="L75" s="122"/>
      <c r="M75" s="122"/>
      <c r="N75" s="123"/>
      <c r="O75" s="123"/>
      <c r="P75" s="6" t="str" cm="1">
        <f t="array" ref="P75">_xlfn.IFNA(_xlfn.IFS(S75="Dit kostentype hoeft u niet op te geven. Hiervoor wordt een forfait berekend.","",AND(J75&lt;&gt;"",OR(H75="Uurtarief",H75="Vast tarief")),J75*L75,N75&gt;0,N75),"")</f>
        <v/>
      </c>
      <c r="Q75" s="6" t="str" cm="1">
        <f t="array" ref="Q75">_xlfn.IFNA(_xlfn.IFS(S75="Dit kostentype hoeft u niet op te geven. Hiervoor wordt een forfait berekend.","",AND(K75&lt;&gt;"",OR(H75="Uurtarief",H75="Vast tarief")),K75*M75,O75&gt;0,O75),"")</f>
        <v/>
      </c>
      <c r="R75" s="6" t="str" cm="1">
        <f t="array" ref="R75">_xlfn.IFS(OR(F75="",$C$3="Kies een berekeningsmethode op tabblad 'Begrotingsoverzicht'",$C$3="Geen vereenvoudigde kostenoptie"),"",S75="Dit kostentype hoeft u niet op te geven. Hiervoor wordt een forfait berekend.","",AND(K75&lt;&gt;"",OR(F75="Eigen arbeid",F75="Loonkosten")),(K75*M75)*0.4,AND(K75&lt;&gt;"",F75="IKS Loonkosten"),0,O75&gt;0,O75*0.23,O75 &lt;=0,0)</f>
        <v/>
      </c>
      <c r="S75" s="73" t="str" cm="1">
        <f t="array" ref="S75">IFERROR(_xlfn.IFS(AND($C$3="Vereenvoudigde kostenoptie voor arbeidskosten",G75&lt;&gt;"",G75&lt;&gt;"Overige kosten"),"Dit kostentype hoeft u niet op te geven. Hiervoor wordt een forfait berekend.",AND($C$3="Vereenvoudigde kostenoptie voor overige kosten",G75&lt;&gt;"",G75="Overige kosten"),"Dit kostentype hoeft u niet op te geven. Hiervoor wordt een forfait berekend."),"")</f>
        <v/>
      </c>
      <c r="T75" s="120"/>
    </row>
    <row r="76" spans="1:20" ht="15" customHeight="1" x14ac:dyDescent="0.25">
      <c r="A76" s="8">
        <v>71</v>
      </c>
      <c r="B76" s="122"/>
      <c r="C76" s="122"/>
      <c r="D76" s="122"/>
      <c r="E76" s="122"/>
      <c r="F76" s="122"/>
      <c r="G76" s="121" t="str">
        <f>IFERROR(VLOOKUP(F76,Kostentypen!$A$3:$C$20,2,FALSE),"")</f>
        <v/>
      </c>
      <c r="H76" s="121" t="str">
        <f>IFERROR(VLOOKUP(F76,Kostentypen!$A$3:$D$20,3,FALSE),"")</f>
        <v/>
      </c>
      <c r="I76" s="124"/>
      <c r="J76" s="71" t="str" cm="1">
        <f t="array" ref="J76">_xlfn.IFNA(_xlfn.IFS($C$3="Vereenvoudigde kostenoptie voor arbeidskosten","",AND($C$3="Geen vereenvoudigde kostenoptie",$H76="Vast tarief"),VLOOKUP($F76,'Vast tarief'!$B$3:$D$8,2,FALSE),AND($C$3="Vereenvoudigde kostenoptie voor overige kosten",$H76="Vast tarief"),VLOOKUP($F76,'Vast tarief'!$B$3:$D$8,3,FALSE),AND($H76="Uurtarief",$I76=""),0,AND($H76="Uurtarief", $F76="Loonkosten"),VLOOKUP(I76,'4. Uurtarief loonkosten'!$B$6:$P$55,13,FALSE),AND($H76="Uurtarief", $F76="IKS Loonkosten"),VLOOKUP(I76,'4. Uurtarief loonkosten'!$B$6:$P$55,15,FALSE)),"")</f>
        <v/>
      </c>
      <c r="K76" s="71" t="str" cm="1">
        <f t="array" ref="K76">_xlfn.IFNA(_xlfn.IFS($C$3="Vereenvoudigde kostenoptie voor arbeidskosten","",AND($C$3="Geen vereenvoudigde kostenoptie",$H76="Vast tarief"),VLOOKUP($F76,'Vast tarief'!$B$3:$D$8,2,FALSE),AND($C$3="Vereenvoudigde kostenoptie voor overige kosten",$H76="Vast tarief"),VLOOKUP($F76,'Vast tarief'!$B$3:$D$8,3,FALSE),AND($H76="Uurtarief",$I76=""),0,AND($H76="Uurtarief", $F76="Loonkosten"),VLOOKUP(I76,'4. Uurtarief loonkosten'!$B$6:$O$55,14,FALSE),AND($H76="Uurtarief", $F76="IKS Loonkosten"),VLOOKUP(I76,'4. Uurtarief loonkosten'!$B$6:$Q$55,16,FALSE)),"")</f>
        <v/>
      </c>
      <c r="L76" s="122"/>
      <c r="M76" s="122"/>
      <c r="N76" s="123"/>
      <c r="O76" s="123"/>
      <c r="P76" s="6" t="str" cm="1">
        <f t="array" ref="P76">_xlfn.IFNA(_xlfn.IFS(S76="Dit kostentype hoeft u niet op te geven. Hiervoor wordt een forfait berekend.","",AND(J76&lt;&gt;"",OR(H76="Uurtarief",H76="Vast tarief")),J76*L76,N76&gt;0,N76),"")</f>
        <v/>
      </c>
      <c r="Q76" s="6" t="str" cm="1">
        <f t="array" ref="Q76">_xlfn.IFNA(_xlfn.IFS(S76="Dit kostentype hoeft u niet op te geven. Hiervoor wordt een forfait berekend.","",AND(K76&lt;&gt;"",OR(H76="Uurtarief",H76="Vast tarief")),K76*M76,O76&gt;0,O76),"")</f>
        <v/>
      </c>
      <c r="R76" s="6" t="str" cm="1">
        <f t="array" ref="R76">_xlfn.IFS(OR(F76="",$C$3="Kies een berekeningsmethode op tabblad 'Begrotingsoverzicht'",$C$3="Geen vereenvoudigde kostenoptie"),"",S76="Dit kostentype hoeft u niet op te geven. Hiervoor wordt een forfait berekend.","",AND(K76&lt;&gt;"",OR(F76="Eigen arbeid",F76="Loonkosten")),(K76*M76)*0.4,AND(K76&lt;&gt;"",F76="IKS Loonkosten"),0,O76&gt;0,O76*0.23,O76 &lt;=0,0)</f>
        <v/>
      </c>
      <c r="S76" s="73" t="str" cm="1">
        <f t="array" ref="S76">IFERROR(_xlfn.IFS(AND($C$3="Vereenvoudigde kostenoptie voor arbeidskosten",G76&lt;&gt;"",G76&lt;&gt;"Overige kosten"),"Dit kostentype hoeft u niet op te geven. Hiervoor wordt een forfait berekend.",AND($C$3="Vereenvoudigde kostenoptie voor overige kosten",G76&lt;&gt;"",G76="Overige kosten"),"Dit kostentype hoeft u niet op te geven. Hiervoor wordt een forfait berekend."),"")</f>
        <v/>
      </c>
      <c r="T76" s="120"/>
    </row>
    <row r="77" spans="1:20" ht="15" customHeight="1" x14ac:dyDescent="0.25">
      <c r="A77" s="8">
        <v>72</v>
      </c>
      <c r="B77" s="122"/>
      <c r="C77" s="122"/>
      <c r="D77" s="122"/>
      <c r="E77" s="122"/>
      <c r="F77" s="122"/>
      <c r="G77" s="121" t="str">
        <f>IFERROR(VLOOKUP(F77,Kostentypen!$A$3:$C$20,2,FALSE),"")</f>
        <v/>
      </c>
      <c r="H77" s="121" t="str">
        <f>IFERROR(VLOOKUP(F77,Kostentypen!$A$3:$D$20,3,FALSE),"")</f>
        <v/>
      </c>
      <c r="I77" s="124"/>
      <c r="J77" s="71" t="str" cm="1">
        <f t="array" ref="J77">_xlfn.IFNA(_xlfn.IFS($C$3="Vereenvoudigde kostenoptie voor arbeidskosten","",AND($C$3="Geen vereenvoudigde kostenoptie",$H77="Vast tarief"),VLOOKUP($F77,'Vast tarief'!$B$3:$D$8,2,FALSE),AND($C$3="Vereenvoudigde kostenoptie voor overige kosten",$H77="Vast tarief"),VLOOKUP($F77,'Vast tarief'!$B$3:$D$8,3,FALSE),AND($H77="Uurtarief",$I77=""),0,AND($H77="Uurtarief", $F77="Loonkosten"),VLOOKUP(I77,'4. Uurtarief loonkosten'!$B$6:$P$55,13,FALSE),AND($H77="Uurtarief", $F77="IKS Loonkosten"),VLOOKUP(I77,'4. Uurtarief loonkosten'!$B$6:$P$55,15,FALSE)),"")</f>
        <v/>
      </c>
      <c r="K77" s="71" t="str" cm="1">
        <f t="array" ref="K77">_xlfn.IFNA(_xlfn.IFS($C$3="Vereenvoudigde kostenoptie voor arbeidskosten","",AND($C$3="Geen vereenvoudigde kostenoptie",$H77="Vast tarief"),VLOOKUP($F77,'Vast tarief'!$B$3:$D$8,2,FALSE),AND($C$3="Vereenvoudigde kostenoptie voor overige kosten",$H77="Vast tarief"),VLOOKUP($F77,'Vast tarief'!$B$3:$D$8,3,FALSE),AND($H77="Uurtarief",$I77=""),0,AND($H77="Uurtarief", $F77="Loonkosten"),VLOOKUP(I77,'4. Uurtarief loonkosten'!$B$6:$O$55,14,FALSE),AND($H77="Uurtarief", $F77="IKS Loonkosten"),VLOOKUP(I77,'4. Uurtarief loonkosten'!$B$6:$Q$55,16,FALSE)),"")</f>
        <v/>
      </c>
      <c r="L77" s="122"/>
      <c r="M77" s="122"/>
      <c r="N77" s="123"/>
      <c r="O77" s="123"/>
      <c r="P77" s="6" t="str" cm="1">
        <f t="array" ref="P77">_xlfn.IFNA(_xlfn.IFS(S77="Dit kostentype hoeft u niet op te geven. Hiervoor wordt een forfait berekend.","",AND(J77&lt;&gt;"",OR(H77="Uurtarief",H77="Vast tarief")),J77*L77,N77&gt;0,N77),"")</f>
        <v/>
      </c>
      <c r="Q77" s="6" t="str" cm="1">
        <f t="array" ref="Q77">_xlfn.IFNA(_xlfn.IFS(S77="Dit kostentype hoeft u niet op te geven. Hiervoor wordt een forfait berekend.","",AND(K77&lt;&gt;"",OR(H77="Uurtarief",H77="Vast tarief")),K77*M77,O77&gt;0,O77),"")</f>
        <v/>
      </c>
      <c r="R77" s="6" t="str" cm="1">
        <f t="array" ref="R77">_xlfn.IFS(OR(F77="",$C$3="Kies een berekeningsmethode op tabblad 'Begrotingsoverzicht'",$C$3="Geen vereenvoudigde kostenoptie"),"",S77="Dit kostentype hoeft u niet op te geven. Hiervoor wordt een forfait berekend.","",AND(K77&lt;&gt;"",OR(F77="Eigen arbeid",F77="Loonkosten")),(K77*M77)*0.4,AND(K77&lt;&gt;"",F77="IKS Loonkosten"),0,O77&gt;0,O77*0.23,O77 &lt;=0,0)</f>
        <v/>
      </c>
      <c r="S77" s="73" t="str" cm="1">
        <f t="array" ref="S77">IFERROR(_xlfn.IFS(AND($C$3="Vereenvoudigde kostenoptie voor arbeidskosten",G77&lt;&gt;"",G77&lt;&gt;"Overige kosten"),"Dit kostentype hoeft u niet op te geven. Hiervoor wordt een forfait berekend.",AND($C$3="Vereenvoudigde kostenoptie voor overige kosten",G77&lt;&gt;"",G77="Overige kosten"),"Dit kostentype hoeft u niet op te geven. Hiervoor wordt een forfait berekend."),"")</f>
        <v/>
      </c>
      <c r="T77" s="120"/>
    </row>
    <row r="78" spans="1:20" ht="15" customHeight="1" x14ac:dyDescent="0.25">
      <c r="A78" s="8">
        <v>73</v>
      </c>
      <c r="B78" s="122"/>
      <c r="C78" s="122"/>
      <c r="D78" s="122"/>
      <c r="E78" s="122"/>
      <c r="F78" s="122"/>
      <c r="G78" s="121" t="str">
        <f>IFERROR(VLOOKUP(F78,Kostentypen!$A$3:$C$20,2,FALSE),"")</f>
        <v/>
      </c>
      <c r="H78" s="121" t="str">
        <f>IFERROR(VLOOKUP(F78,Kostentypen!$A$3:$D$20,3,FALSE),"")</f>
        <v/>
      </c>
      <c r="I78" s="124"/>
      <c r="J78" s="71" t="str" cm="1">
        <f t="array" ref="J78">_xlfn.IFNA(_xlfn.IFS($C$3="Vereenvoudigde kostenoptie voor arbeidskosten","",AND($C$3="Geen vereenvoudigde kostenoptie",$H78="Vast tarief"),VLOOKUP($F78,'Vast tarief'!$B$3:$D$8,2,FALSE),AND($C$3="Vereenvoudigde kostenoptie voor overige kosten",$H78="Vast tarief"),VLOOKUP($F78,'Vast tarief'!$B$3:$D$8,3,FALSE),AND($H78="Uurtarief",$I78=""),0,AND($H78="Uurtarief", $F78="Loonkosten"),VLOOKUP(I78,'4. Uurtarief loonkosten'!$B$6:$P$55,13,FALSE),AND($H78="Uurtarief", $F78="IKS Loonkosten"),VLOOKUP(I78,'4. Uurtarief loonkosten'!$B$6:$P$55,15,FALSE)),"")</f>
        <v/>
      </c>
      <c r="K78" s="71" t="str" cm="1">
        <f t="array" ref="K78">_xlfn.IFNA(_xlfn.IFS($C$3="Vereenvoudigde kostenoptie voor arbeidskosten","",AND($C$3="Geen vereenvoudigde kostenoptie",$H78="Vast tarief"),VLOOKUP($F78,'Vast tarief'!$B$3:$D$8,2,FALSE),AND($C$3="Vereenvoudigde kostenoptie voor overige kosten",$H78="Vast tarief"),VLOOKUP($F78,'Vast tarief'!$B$3:$D$8,3,FALSE),AND($H78="Uurtarief",$I78=""),0,AND($H78="Uurtarief", $F78="Loonkosten"),VLOOKUP(I78,'4. Uurtarief loonkosten'!$B$6:$O$55,14,FALSE),AND($H78="Uurtarief", $F78="IKS Loonkosten"),VLOOKUP(I78,'4. Uurtarief loonkosten'!$B$6:$Q$55,16,FALSE)),"")</f>
        <v/>
      </c>
      <c r="L78" s="122"/>
      <c r="M78" s="122"/>
      <c r="N78" s="123"/>
      <c r="O78" s="123"/>
      <c r="P78" s="6" t="str" cm="1">
        <f t="array" ref="P78">_xlfn.IFNA(_xlfn.IFS(S78="Dit kostentype hoeft u niet op te geven. Hiervoor wordt een forfait berekend.","",AND(J78&lt;&gt;"",OR(H78="Uurtarief",H78="Vast tarief")),J78*L78,N78&gt;0,N78),"")</f>
        <v/>
      </c>
      <c r="Q78" s="6" t="str" cm="1">
        <f t="array" ref="Q78">_xlfn.IFNA(_xlfn.IFS(S78="Dit kostentype hoeft u niet op te geven. Hiervoor wordt een forfait berekend.","",AND(K78&lt;&gt;"",OR(H78="Uurtarief",H78="Vast tarief")),K78*M78,O78&gt;0,O78),"")</f>
        <v/>
      </c>
      <c r="R78" s="6" t="str" cm="1">
        <f t="array" ref="R78">_xlfn.IFS(OR(F78="",$C$3="Kies een berekeningsmethode op tabblad 'Begrotingsoverzicht'",$C$3="Geen vereenvoudigde kostenoptie"),"",S78="Dit kostentype hoeft u niet op te geven. Hiervoor wordt een forfait berekend.","",AND(K78&lt;&gt;"",OR(F78="Eigen arbeid",F78="Loonkosten")),(K78*M78)*0.4,AND(K78&lt;&gt;"",F78="IKS Loonkosten"),0,O78&gt;0,O78*0.23,O78 &lt;=0,0)</f>
        <v/>
      </c>
      <c r="S78" s="73" t="str" cm="1">
        <f t="array" ref="S78">IFERROR(_xlfn.IFS(AND($C$3="Vereenvoudigde kostenoptie voor arbeidskosten",G78&lt;&gt;"",G78&lt;&gt;"Overige kosten"),"Dit kostentype hoeft u niet op te geven. Hiervoor wordt een forfait berekend.",AND($C$3="Vereenvoudigde kostenoptie voor overige kosten",G78&lt;&gt;"",G78="Overige kosten"),"Dit kostentype hoeft u niet op te geven. Hiervoor wordt een forfait berekend."),"")</f>
        <v/>
      </c>
      <c r="T78" s="120"/>
    </row>
    <row r="79" spans="1:20" ht="15" customHeight="1" x14ac:dyDescent="0.25">
      <c r="A79" s="8">
        <v>74</v>
      </c>
      <c r="B79" s="122"/>
      <c r="C79" s="122"/>
      <c r="D79" s="122"/>
      <c r="E79" s="122"/>
      <c r="F79" s="122"/>
      <c r="G79" s="121" t="str">
        <f>IFERROR(VLOOKUP(F79,Kostentypen!$A$3:$C$20,2,FALSE),"")</f>
        <v/>
      </c>
      <c r="H79" s="121" t="str">
        <f>IFERROR(VLOOKUP(F79,Kostentypen!$A$3:$D$20,3,FALSE),"")</f>
        <v/>
      </c>
      <c r="I79" s="124"/>
      <c r="J79" s="71" t="str" cm="1">
        <f t="array" ref="J79">_xlfn.IFNA(_xlfn.IFS($C$3="Vereenvoudigde kostenoptie voor arbeidskosten","",AND($C$3="Geen vereenvoudigde kostenoptie",$H79="Vast tarief"),VLOOKUP($F79,'Vast tarief'!$B$3:$D$8,2,FALSE),AND($C$3="Vereenvoudigde kostenoptie voor overige kosten",$H79="Vast tarief"),VLOOKUP($F79,'Vast tarief'!$B$3:$D$8,3,FALSE),AND($H79="Uurtarief",$I79=""),0,AND($H79="Uurtarief", $F79="Loonkosten"),VLOOKUP(I79,'4. Uurtarief loonkosten'!$B$6:$P$55,13,FALSE),AND($H79="Uurtarief", $F79="IKS Loonkosten"),VLOOKUP(I79,'4. Uurtarief loonkosten'!$B$6:$P$55,15,FALSE)),"")</f>
        <v/>
      </c>
      <c r="K79" s="71" t="str" cm="1">
        <f t="array" ref="K79">_xlfn.IFNA(_xlfn.IFS($C$3="Vereenvoudigde kostenoptie voor arbeidskosten","",AND($C$3="Geen vereenvoudigde kostenoptie",$H79="Vast tarief"),VLOOKUP($F79,'Vast tarief'!$B$3:$D$8,2,FALSE),AND($C$3="Vereenvoudigde kostenoptie voor overige kosten",$H79="Vast tarief"),VLOOKUP($F79,'Vast tarief'!$B$3:$D$8,3,FALSE),AND($H79="Uurtarief",$I79=""),0,AND($H79="Uurtarief", $F79="Loonkosten"),VLOOKUP(I79,'4. Uurtarief loonkosten'!$B$6:$O$55,14,FALSE),AND($H79="Uurtarief", $F79="IKS Loonkosten"),VLOOKUP(I79,'4. Uurtarief loonkosten'!$B$6:$Q$55,16,FALSE)),"")</f>
        <v/>
      </c>
      <c r="L79" s="122"/>
      <c r="M79" s="122"/>
      <c r="N79" s="123"/>
      <c r="O79" s="123"/>
      <c r="P79" s="6" t="str" cm="1">
        <f t="array" ref="P79">_xlfn.IFNA(_xlfn.IFS(S79="Dit kostentype hoeft u niet op te geven. Hiervoor wordt een forfait berekend.","",AND(J79&lt;&gt;"",OR(H79="Uurtarief",H79="Vast tarief")),J79*L79,N79&gt;0,N79),"")</f>
        <v/>
      </c>
      <c r="Q79" s="6" t="str" cm="1">
        <f t="array" ref="Q79">_xlfn.IFNA(_xlfn.IFS(S79="Dit kostentype hoeft u niet op te geven. Hiervoor wordt een forfait berekend.","",AND(K79&lt;&gt;"",OR(H79="Uurtarief",H79="Vast tarief")),K79*M79,O79&gt;0,O79),"")</f>
        <v/>
      </c>
      <c r="R79" s="6" t="str" cm="1">
        <f t="array" ref="R79">_xlfn.IFS(OR(F79="",$C$3="Kies een berekeningsmethode op tabblad 'Begrotingsoverzicht'",$C$3="Geen vereenvoudigde kostenoptie"),"",S79="Dit kostentype hoeft u niet op te geven. Hiervoor wordt een forfait berekend.","",AND(K79&lt;&gt;"",OR(F79="Eigen arbeid",F79="Loonkosten")),(K79*M79)*0.4,AND(K79&lt;&gt;"",F79="IKS Loonkosten"),0,O79&gt;0,O79*0.23,O79 &lt;=0,0)</f>
        <v/>
      </c>
      <c r="S79" s="73" t="str" cm="1">
        <f t="array" ref="S79">IFERROR(_xlfn.IFS(AND($C$3="Vereenvoudigde kostenoptie voor arbeidskosten",G79&lt;&gt;"",G79&lt;&gt;"Overige kosten"),"Dit kostentype hoeft u niet op te geven. Hiervoor wordt een forfait berekend.",AND($C$3="Vereenvoudigde kostenoptie voor overige kosten",G79&lt;&gt;"",G79="Overige kosten"),"Dit kostentype hoeft u niet op te geven. Hiervoor wordt een forfait berekend."),"")</f>
        <v/>
      </c>
      <c r="T79" s="120"/>
    </row>
    <row r="80" spans="1:20" ht="15" customHeight="1" x14ac:dyDescent="0.25">
      <c r="A80" s="8">
        <v>75</v>
      </c>
      <c r="B80" s="122"/>
      <c r="C80" s="122"/>
      <c r="D80" s="122"/>
      <c r="E80" s="122"/>
      <c r="F80" s="122"/>
      <c r="G80" s="121" t="str">
        <f>IFERROR(VLOOKUP(F80,Kostentypen!$A$3:$C$20,2,FALSE),"")</f>
        <v/>
      </c>
      <c r="H80" s="121" t="str">
        <f>IFERROR(VLOOKUP(F80,Kostentypen!$A$3:$D$20,3,FALSE),"")</f>
        <v/>
      </c>
      <c r="I80" s="124"/>
      <c r="J80" s="71" t="str" cm="1">
        <f t="array" ref="J80">_xlfn.IFNA(_xlfn.IFS($C$3="Vereenvoudigde kostenoptie voor arbeidskosten","",AND($C$3="Geen vereenvoudigde kostenoptie",$H80="Vast tarief"),VLOOKUP($F80,'Vast tarief'!$B$3:$D$8,2,FALSE),AND($C$3="Vereenvoudigde kostenoptie voor overige kosten",$H80="Vast tarief"),VLOOKUP($F80,'Vast tarief'!$B$3:$D$8,3,FALSE),AND($H80="Uurtarief",$I80=""),0,AND($H80="Uurtarief", $F80="Loonkosten"),VLOOKUP(I80,'4. Uurtarief loonkosten'!$B$6:$P$55,13,FALSE),AND($H80="Uurtarief", $F80="IKS Loonkosten"),VLOOKUP(I80,'4. Uurtarief loonkosten'!$B$6:$P$55,15,FALSE)),"")</f>
        <v/>
      </c>
      <c r="K80" s="71" t="str" cm="1">
        <f t="array" ref="K80">_xlfn.IFNA(_xlfn.IFS($C$3="Vereenvoudigde kostenoptie voor arbeidskosten","",AND($C$3="Geen vereenvoudigde kostenoptie",$H80="Vast tarief"),VLOOKUP($F80,'Vast tarief'!$B$3:$D$8,2,FALSE),AND($C$3="Vereenvoudigde kostenoptie voor overige kosten",$H80="Vast tarief"),VLOOKUP($F80,'Vast tarief'!$B$3:$D$8,3,FALSE),AND($H80="Uurtarief",$I80=""),0,AND($H80="Uurtarief", $F80="Loonkosten"),VLOOKUP(I80,'4. Uurtarief loonkosten'!$B$6:$O$55,14,FALSE),AND($H80="Uurtarief", $F80="IKS Loonkosten"),VLOOKUP(I80,'4. Uurtarief loonkosten'!$B$6:$Q$55,16,FALSE)),"")</f>
        <v/>
      </c>
      <c r="L80" s="122"/>
      <c r="M80" s="122"/>
      <c r="N80" s="123"/>
      <c r="O80" s="123"/>
      <c r="P80" s="6" t="str" cm="1">
        <f t="array" ref="P80">_xlfn.IFNA(_xlfn.IFS(S80="Dit kostentype hoeft u niet op te geven. Hiervoor wordt een forfait berekend.","",AND(J80&lt;&gt;"",OR(H80="Uurtarief",H80="Vast tarief")),J80*L80,N80&gt;0,N80),"")</f>
        <v/>
      </c>
      <c r="Q80" s="6" t="str" cm="1">
        <f t="array" ref="Q80">_xlfn.IFNA(_xlfn.IFS(S80="Dit kostentype hoeft u niet op te geven. Hiervoor wordt een forfait berekend.","",AND(K80&lt;&gt;"",OR(H80="Uurtarief",H80="Vast tarief")),K80*M80,O80&gt;0,O80),"")</f>
        <v/>
      </c>
      <c r="R80" s="6" t="str" cm="1">
        <f t="array" ref="R80">_xlfn.IFS(OR(F80="",$C$3="Kies een berekeningsmethode op tabblad 'Begrotingsoverzicht'",$C$3="Geen vereenvoudigde kostenoptie"),"",S80="Dit kostentype hoeft u niet op te geven. Hiervoor wordt een forfait berekend.","",AND(K80&lt;&gt;"",OR(F80="Eigen arbeid",F80="Loonkosten")),(K80*M80)*0.4,AND(K80&lt;&gt;"",F80="IKS Loonkosten"),0,O80&gt;0,O80*0.23,O80 &lt;=0,0)</f>
        <v/>
      </c>
      <c r="S80" s="73" t="str" cm="1">
        <f t="array" ref="S80">IFERROR(_xlfn.IFS(AND($C$3="Vereenvoudigde kostenoptie voor arbeidskosten",G80&lt;&gt;"",G80&lt;&gt;"Overige kosten"),"Dit kostentype hoeft u niet op te geven. Hiervoor wordt een forfait berekend.",AND($C$3="Vereenvoudigde kostenoptie voor overige kosten",G80&lt;&gt;"",G80="Overige kosten"),"Dit kostentype hoeft u niet op te geven. Hiervoor wordt een forfait berekend."),"")</f>
        <v/>
      </c>
      <c r="T80" s="120"/>
    </row>
    <row r="81" spans="1:20" ht="15" customHeight="1" x14ac:dyDescent="0.25">
      <c r="A81" s="8">
        <v>76</v>
      </c>
      <c r="B81" s="122"/>
      <c r="C81" s="122"/>
      <c r="D81" s="122"/>
      <c r="E81" s="122"/>
      <c r="F81" s="122"/>
      <c r="G81" s="121" t="str">
        <f>IFERROR(VLOOKUP(F81,Kostentypen!$A$3:$C$20,2,FALSE),"")</f>
        <v/>
      </c>
      <c r="H81" s="121" t="str">
        <f>IFERROR(VLOOKUP(F81,Kostentypen!$A$3:$D$20,3,FALSE),"")</f>
        <v/>
      </c>
      <c r="I81" s="124"/>
      <c r="J81" s="71" t="str" cm="1">
        <f t="array" ref="J81">_xlfn.IFNA(_xlfn.IFS($C$3="Vereenvoudigde kostenoptie voor arbeidskosten","",AND($C$3="Geen vereenvoudigde kostenoptie",$H81="Vast tarief"),VLOOKUP($F81,'Vast tarief'!$B$3:$D$8,2,FALSE),AND($C$3="Vereenvoudigde kostenoptie voor overige kosten",$H81="Vast tarief"),VLOOKUP($F81,'Vast tarief'!$B$3:$D$8,3,FALSE),AND($H81="Uurtarief",$I81=""),0,AND($H81="Uurtarief", $F81="Loonkosten"),VLOOKUP(I81,'4. Uurtarief loonkosten'!$B$6:$P$55,13,FALSE),AND($H81="Uurtarief", $F81="IKS Loonkosten"),VLOOKUP(I81,'4. Uurtarief loonkosten'!$B$6:$P$55,15,FALSE)),"")</f>
        <v/>
      </c>
      <c r="K81" s="71" t="str" cm="1">
        <f t="array" ref="K81">_xlfn.IFNA(_xlfn.IFS($C$3="Vereenvoudigde kostenoptie voor arbeidskosten","",AND($C$3="Geen vereenvoudigde kostenoptie",$H81="Vast tarief"),VLOOKUP($F81,'Vast tarief'!$B$3:$D$8,2,FALSE),AND($C$3="Vereenvoudigde kostenoptie voor overige kosten",$H81="Vast tarief"),VLOOKUP($F81,'Vast tarief'!$B$3:$D$8,3,FALSE),AND($H81="Uurtarief",$I81=""),0,AND($H81="Uurtarief", $F81="Loonkosten"),VLOOKUP(I81,'4. Uurtarief loonkosten'!$B$6:$O$55,14,FALSE),AND($H81="Uurtarief", $F81="IKS Loonkosten"),VLOOKUP(I81,'4. Uurtarief loonkosten'!$B$6:$Q$55,16,FALSE)),"")</f>
        <v/>
      </c>
      <c r="L81" s="122"/>
      <c r="M81" s="122"/>
      <c r="N81" s="123"/>
      <c r="O81" s="123"/>
      <c r="P81" s="6" t="str" cm="1">
        <f t="array" ref="P81">_xlfn.IFNA(_xlfn.IFS(S81="Dit kostentype hoeft u niet op te geven. Hiervoor wordt een forfait berekend.","",AND(J81&lt;&gt;"",OR(H81="Uurtarief",H81="Vast tarief")),J81*L81,N81&gt;0,N81),"")</f>
        <v/>
      </c>
      <c r="Q81" s="6" t="str" cm="1">
        <f t="array" ref="Q81">_xlfn.IFNA(_xlfn.IFS(S81="Dit kostentype hoeft u niet op te geven. Hiervoor wordt een forfait berekend.","",AND(K81&lt;&gt;"",OR(H81="Uurtarief",H81="Vast tarief")),K81*M81,O81&gt;0,O81),"")</f>
        <v/>
      </c>
      <c r="R81" s="6" t="str" cm="1">
        <f t="array" ref="R81">_xlfn.IFS(OR(F81="",$C$3="Kies een berekeningsmethode op tabblad 'Begrotingsoverzicht'",$C$3="Geen vereenvoudigde kostenoptie"),"",S81="Dit kostentype hoeft u niet op te geven. Hiervoor wordt een forfait berekend.","",AND(K81&lt;&gt;"",OR(F81="Eigen arbeid",F81="Loonkosten")),(K81*M81)*0.4,AND(K81&lt;&gt;"",F81="IKS Loonkosten"),0,O81&gt;0,O81*0.23,O81 &lt;=0,0)</f>
        <v/>
      </c>
      <c r="S81" s="73" t="str" cm="1">
        <f t="array" ref="S81">IFERROR(_xlfn.IFS(AND($C$3="Vereenvoudigde kostenoptie voor arbeidskosten",G81&lt;&gt;"",G81&lt;&gt;"Overige kosten"),"Dit kostentype hoeft u niet op te geven. Hiervoor wordt een forfait berekend.",AND($C$3="Vereenvoudigde kostenoptie voor overige kosten",G81&lt;&gt;"",G81="Overige kosten"),"Dit kostentype hoeft u niet op te geven. Hiervoor wordt een forfait berekend."),"")</f>
        <v/>
      </c>
      <c r="T81" s="120"/>
    </row>
    <row r="82" spans="1:20" ht="15" customHeight="1" x14ac:dyDescent="0.25">
      <c r="A82" s="8">
        <v>77</v>
      </c>
      <c r="B82" s="122"/>
      <c r="C82" s="122"/>
      <c r="D82" s="122"/>
      <c r="E82" s="122"/>
      <c r="F82" s="122"/>
      <c r="G82" s="121" t="str">
        <f>IFERROR(VLOOKUP(F82,Kostentypen!$A$3:$C$20,2,FALSE),"")</f>
        <v/>
      </c>
      <c r="H82" s="121" t="str">
        <f>IFERROR(VLOOKUP(F82,Kostentypen!$A$3:$D$20,3,FALSE),"")</f>
        <v/>
      </c>
      <c r="I82" s="124"/>
      <c r="J82" s="71" t="str" cm="1">
        <f t="array" ref="J82">_xlfn.IFNA(_xlfn.IFS($C$3="Vereenvoudigde kostenoptie voor arbeidskosten","",AND($C$3="Geen vereenvoudigde kostenoptie",$H82="Vast tarief"),VLOOKUP($F82,'Vast tarief'!$B$3:$D$8,2,FALSE),AND($C$3="Vereenvoudigde kostenoptie voor overige kosten",$H82="Vast tarief"),VLOOKUP($F82,'Vast tarief'!$B$3:$D$8,3,FALSE),AND($H82="Uurtarief",$I82=""),0,AND($H82="Uurtarief", $F82="Loonkosten"),VLOOKUP(I82,'4. Uurtarief loonkosten'!$B$6:$P$55,13,FALSE),AND($H82="Uurtarief", $F82="IKS Loonkosten"),VLOOKUP(I82,'4. Uurtarief loonkosten'!$B$6:$P$55,15,FALSE)),"")</f>
        <v/>
      </c>
      <c r="K82" s="71" t="str" cm="1">
        <f t="array" ref="K82">_xlfn.IFNA(_xlfn.IFS($C$3="Vereenvoudigde kostenoptie voor arbeidskosten","",AND($C$3="Geen vereenvoudigde kostenoptie",$H82="Vast tarief"),VLOOKUP($F82,'Vast tarief'!$B$3:$D$8,2,FALSE),AND($C$3="Vereenvoudigde kostenoptie voor overige kosten",$H82="Vast tarief"),VLOOKUP($F82,'Vast tarief'!$B$3:$D$8,3,FALSE),AND($H82="Uurtarief",$I82=""),0,AND($H82="Uurtarief", $F82="Loonkosten"),VLOOKUP(I82,'4. Uurtarief loonkosten'!$B$6:$O$55,14,FALSE),AND($H82="Uurtarief", $F82="IKS Loonkosten"),VLOOKUP(I82,'4. Uurtarief loonkosten'!$B$6:$Q$55,16,FALSE)),"")</f>
        <v/>
      </c>
      <c r="L82" s="122"/>
      <c r="M82" s="122"/>
      <c r="N82" s="123"/>
      <c r="O82" s="123"/>
      <c r="P82" s="6" t="str" cm="1">
        <f t="array" ref="P82">_xlfn.IFNA(_xlfn.IFS(S82="Dit kostentype hoeft u niet op te geven. Hiervoor wordt een forfait berekend.","",AND(J82&lt;&gt;"",OR(H82="Uurtarief",H82="Vast tarief")),J82*L82,N82&gt;0,N82),"")</f>
        <v/>
      </c>
      <c r="Q82" s="6" t="str" cm="1">
        <f t="array" ref="Q82">_xlfn.IFNA(_xlfn.IFS(S82="Dit kostentype hoeft u niet op te geven. Hiervoor wordt een forfait berekend.","",AND(K82&lt;&gt;"",OR(H82="Uurtarief",H82="Vast tarief")),K82*M82,O82&gt;0,O82),"")</f>
        <v/>
      </c>
      <c r="R82" s="6" t="str" cm="1">
        <f t="array" ref="R82">_xlfn.IFS(OR(F82="",$C$3="Kies een berekeningsmethode op tabblad 'Begrotingsoverzicht'",$C$3="Geen vereenvoudigde kostenoptie"),"",S82="Dit kostentype hoeft u niet op te geven. Hiervoor wordt een forfait berekend.","",AND(K82&lt;&gt;"",OR(F82="Eigen arbeid",F82="Loonkosten")),(K82*M82)*0.4,AND(K82&lt;&gt;"",F82="IKS Loonkosten"),0,O82&gt;0,O82*0.23,O82 &lt;=0,0)</f>
        <v/>
      </c>
      <c r="S82" s="73" t="str" cm="1">
        <f t="array" ref="S82">IFERROR(_xlfn.IFS(AND($C$3="Vereenvoudigde kostenoptie voor arbeidskosten",G82&lt;&gt;"",G82&lt;&gt;"Overige kosten"),"Dit kostentype hoeft u niet op te geven. Hiervoor wordt een forfait berekend.",AND($C$3="Vereenvoudigde kostenoptie voor overige kosten",G82&lt;&gt;"",G82="Overige kosten"),"Dit kostentype hoeft u niet op te geven. Hiervoor wordt een forfait berekend."),"")</f>
        <v/>
      </c>
      <c r="T82" s="120"/>
    </row>
    <row r="83" spans="1:20" ht="15" customHeight="1" x14ac:dyDescent="0.25">
      <c r="A83" s="8">
        <v>78</v>
      </c>
      <c r="B83" s="122"/>
      <c r="C83" s="122"/>
      <c r="D83" s="122"/>
      <c r="E83" s="122"/>
      <c r="F83" s="122"/>
      <c r="G83" s="121" t="str">
        <f>IFERROR(VLOOKUP(F83,Kostentypen!$A$3:$C$20,2,FALSE),"")</f>
        <v/>
      </c>
      <c r="H83" s="121" t="str">
        <f>IFERROR(VLOOKUP(F83,Kostentypen!$A$3:$D$20,3,FALSE),"")</f>
        <v/>
      </c>
      <c r="I83" s="124"/>
      <c r="J83" s="71" t="str" cm="1">
        <f t="array" ref="J83">_xlfn.IFNA(_xlfn.IFS($C$3="Vereenvoudigde kostenoptie voor arbeidskosten","",AND($C$3="Geen vereenvoudigde kostenoptie",$H83="Vast tarief"),VLOOKUP($F83,'Vast tarief'!$B$3:$D$8,2,FALSE),AND($C$3="Vereenvoudigde kostenoptie voor overige kosten",$H83="Vast tarief"),VLOOKUP($F83,'Vast tarief'!$B$3:$D$8,3,FALSE),AND($H83="Uurtarief",$I83=""),0,AND($H83="Uurtarief", $F83="Loonkosten"),VLOOKUP(I83,'4. Uurtarief loonkosten'!$B$6:$P$55,13,FALSE),AND($H83="Uurtarief", $F83="IKS Loonkosten"),VLOOKUP(I83,'4. Uurtarief loonkosten'!$B$6:$P$55,15,FALSE)),"")</f>
        <v/>
      </c>
      <c r="K83" s="71" t="str" cm="1">
        <f t="array" ref="K83">_xlfn.IFNA(_xlfn.IFS($C$3="Vereenvoudigde kostenoptie voor arbeidskosten","",AND($C$3="Geen vereenvoudigde kostenoptie",$H83="Vast tarief"),VLOOKUP($F83,'Vast tarief'!$B$3:$D$8,2,FALSE),AND($C$3="Vereenvoudigde kostenoptie voor overige kosten",$H83="Vast tarief"),VLOOKUP($F83,'Vast tarief'!$B$3:$D$8,3,FALSE),AND($H83="Uurtarief",$I83=""),0,AND($H83="Uurtarief", $F83="Loonkosten"),VLOOKUP(I83,'4. Uurtarief loonkosten'!$B$6:$O$55,14,FALSE),AND($H83="Uurtarief", $F83="IKS Loonkosten"),VLOOKUP(I83,'4. Uurtarief loonkosten'!$B$6:$Q$55,16,FALSE)),"")</f>
        <v/>
      </c>
      <c r="L83" s="122"/>
      <c r="M83" s="122"/>
      <c r="N83" s="123"/>
      <c r="O83" s="123"/>
      <c r="P83" s="6" t="str" cm="1">
        <f t="array" ref="P83">_xlfn.IFNA(_xlfn.IFS(S83="Dit kostentype hoeft u niet op te geven. Hiervoor wordt een forfait berekend.","",AND(J83&lt;&gt;"",OR(H83="Uurtarief",H83="Vast tarief")),J83*L83,N83&gt;0,N83),"")</f>
        <v/>
      </c>
      <c r="Q83" s="6" t="str" cm="1">
        <f t="array" ref="Q83">_xlfn.IFNA(_xlfn.IFS(S83="Dit kostentype hoeft u niet op te geven. Hiervoor wordt een forfait berekend.","",AND(K83&lt;&gt;"",OR(H83="Uurtarief",H83="Vast tarief")),K83*M83,O83&gt;0,O83),"")</f>
        <v/>
      </c>
      <c r="R83" s="6" t="str" cm="1">
        <f t="array" ref="R83">_xlfn.IFS(OR(F83="",$C$3="Kies een berekeningsmethode op tabblad 'Begrotingsoverzicht'",$C$3="Geen vereenvoudigde kostenoptie"),"",S83="Dit kostentype hoeft u niet op te geven. Hiervoor wordt een forfait berekend.","",AND(K83&lt;&gt;"",OR(F83="Eigen arbeid",F83="Loonkosten")),(K83*M83)*0.4,AND(K83&lt;&gt;"",F83="IKS Loonkosten"),0,O83&gt;0,O83*0.23,O83 &lt;=0,0)</f>
        <v/>
      </c>
      <c r="S83" s="73" t="str" cm="1">
        <f t="array" ref="S83">IFERROR(_xlfn.IFS(AND($C$3="Vereenvoudigde kostenoptie voor arbeidskosten",G83&lt;&gt;"",G83&lt;&gt;"Overige kosten"),"Dit kostentype hoeft u niet op te geven. Hiervoor wordt een forfait berekend.",AND($C$3="Vereenvoudigde kostenoptie voor overige kosten",G83&lt;&gt;"",G83="Overige kosten"),"Dit kostentype hoeft u niet op te geven. Hiervoor wordt een forfait berekend."),"")</f>
        <v/>
      </c>
      <c r="T83" s="120"/>
    </row>
    <row r="84" spans="1:20" ht="15" customHeight="1" x14ac:dyDescent="0.25">
      <c r="A84" s="8">
        <v>79</v>
      </c>
      <c r="B84" s="122"/>
      <c r="C84" s="122"/>
      <c r="D84" s="122"/>
      <c r="E84" s="122"/>
      <c r="F84" s="122"/>
      <c r="G84" s="121" t="str">
        <f>IFERROR(VLOOKUP(F84,Kostentypen!$A$3:$C$20,2,FALSE),"")</f>
        <v/>
      </c>
      <c r="H84" s="121" t="str">
        <f>IFERROR(VLOOKUP(F84,Kostentypen!$A$3:$D$20,3,FALSE),"")</f>
        <v/>
      </c>
      <c r="I84" s="124"/>
      <c r="J84" s="71" t="str" cm="1">
        <f t="array" ref="J84">_xlfn.IFNA(_xlfn.IFS($C$3="Vereenvoudigde kostenoptie voor arbeidskosten","",AND($C$3="Geen vereenvoudigde kostenoptie",$H84="Vast tarief"),VLOOKUP($F84,'Vast tarief'!$B$3:$D$8,2,FALSE),AND($C$3="Vereenvoudigde kostenoptie voor overige kosten",$H84="Vast tarief"),VLOOKUP($F84,'Vast tarief'!$B$3:$D$8,3,FALSE),AND($H84="Uurtarief",$I84=""),0,AND($H84="Uurtarief", $F84="Loonkosten"),VLOOKUP(I84,'4. Uurtarief loonkosten'!$B$6:$P$55,13,FALSE),AND($H84="Uurtarief", $F84="IKS Loonkosten"),VLOOKUP(I84,'4. Uurtarief loonkosten'!$B$6:$P$55,15,FALSE)),"")</f>
        <v/>
      </c>
      <c r="K84" s="71" t="str" cm="1">
        <f t="array" ref="K84">_xlfn.IFNA(_xlfn.IFS($C$3="Vereenvoudigde kostenoptie voor arbeidskosten","",AND($C$3="Geen vereenvoudigde kostenoptie",$H84="Vast tarief"),VLOOKUP($F84,'Vast tarief'!$B$3:$D$8,2,FALSE),AND($C$3="Vereenvoudigde kostenoptie voor overige kosten",$H84="Vast tarief"),VLOOKUP($F84,'Vast tarief'!$B$3:$D$8,3,FALSE),AND($H84="Uurtarief",$I84=""),0,AND($H84="Uurtarief", $F84="Loonkosten"),VLOOKUP(I84,'4. Uurtarief loonkosten'!$B$6:$O$55,14,FALSE),AND($H84="Uurtarief", $F84="IKS Loonkosten"),VLOOKUP(I84,'4. Uurtarief loonkosten'!$B$6:$Q$55,16,FALSE)),"")</f>
        <v/>
      </c>
      <c r="L84" s="122"/>
      <c r="M84" s="122"/>
      <c r="N84" s="123"/>
      <c r="O84" s="123"/>
      <c r="P84" s="6" t="str" cm="1">
        <f t="array" ref="P84">_xlfn.IFNA(_xlfn.IFS(S84="Dit kostentype hoeft u niet op te geven. Hiervoor wordt een forfait berekend.","",AND(J84&lt;&gt;"",OR(H84="Uurtarief",H84="Vast tarief")),J84*L84,N84&gt;0,N84),"")</f>
        <v/>
      </c>
      <c r="Q84" s="6" t="str" cm="1">
        <f t="array" ref="Q84">_xlfn.IFNA(_xlfn.IFS(S84="Dit kostentype hoeft u niet op te geven. Hiervoor wordt een forfait berekend.","",AND(K84&lt;&gt;"",OR(H84="Uurtarief",H84="Vast tarief")),K84*M84,O84&gt;0,O84),"")</f>
        <v/>
      </c>
      <c r="R84" s="6" t="str" cm="1">
        <f t="array" ref="R84">_xlfn.IFS(OR(F84="",$C$3="Kies een berekeningsmethode op tabblad 'Begrotingsoverzicht'",$C$3="Geen vereenvoudigde kostenoptie"),"",S84="Dit kostentype hoeft u niet op te geven. Hiervoor wordt een forfait berekend.","",AND(K84&lt;&gt;"",OR(F84="Eigen arbeid",F84="Loonkosten")),(K84*M84)*0.4,AND(K84&lt;&gt;"",F84="IKS Loonkosten"),0,O84&gt;0,O84*0.23,O84 &lt;=0,0)</f>
        <v/>
      </c>
      <c r="S84" s="73" t="str" cm="1">
        <f t="array" ref="S84">IFERROR(_xlfn.IFS(AND($C$3="Vereenvoudigde kostenoptie voor arbeidskosten",G84&lt;&gt;"",G84&lt;&gt;"Overige kosten"),"Dit kostentype hoeft u niet op te geven. Hiervoor wordt een forfait berekend.",AND($C$3="Vereenvoudigde kostenoptie voor overige kosten",G84&lt;&gt;"",G84="Overige kosten"),"Dit kostentype hoeft u niet op te geven. Hiervoor wordt een forfait berekend."),"")</f>
        <v/>
      </c>
      <c r="T84" s="120"/>
    </row>
    <row r="85" spans="1:20" ht="15" customHeight="1" x14ac:dyDescent="0.25">
      <c r="A85" s="8">
        <v>80</v>
      </c>
      <c r="B85" s="122"/>
      <c r="C85" s="122"/>
      <c r="D85" s="122"/>
      <c r="E85" s="122"/>
      <c r="F85" s="122"/>
      <c r="G85" s="121" t="str">
        <f>IFERROR(VLOOKUP(F85,Kostentypen!$A$3:$C$20,2,FALSE),"")</f>
        <v/>
      </c>
      <c r="H85" s="121" t="str">
        <f>IFERROR(VLOOKUP(F85,Kostentypen!$A$3:$D$20,3,FALSE),"")</f>
        <v/>
      </c>
      <c r="I85" s="124"/>
      <c r="J85" s="71" t="str" cm="1">
        <f t="array" ref="J85">_xlfn.IFNA(_xlfn.IFS($C$3="Vereenvoudigde kostenoptie voor arbeidskosten","",AND($C$3="Geen vereenvoudigde kostenoptie",$H85="Vast tarief"),VLOOKUP($F85,'Vast tarief'!$B$3:$D$8,2,FALSE),AND($C$3="Vereenvoudigde kostenoptie voor overige kosten",$H85="Vast tarief"),VLOOKUP($F85,'Vast tarief'!$B$3:$D$8,3,FALSE),AND($H85="Uurtarief",$I85=""),0,AND($H85="Uurtarief", $F85="Loonkosten"),VLOOKUP(I85,'4. Uurtarief loonkosten'!$B$6:$P$55,13,FALSE),AND($H85="Uurtarief", $F85="IKS Loonkosten"),VLOOKUP(I85,'4. Uurtarief loonkosten'!$B$6:$P$55,15,FALSE)),"")</f>
        <v/>
      </c>
      <c r="K85" s="71" t="str" cm="1">
        <f t="array" ref="K85">_xlfn.IFNA(_xlfn.IFS($C$3="Vereenvoudigde kostenoptie voor arbeidskosten","",AND($C$3="Geen vereenvoudigde kostenoptie",$H85="Vast tarief"),VLOOKUP($F85,'Vast tarief'!$B$3:$D$8,2,FALSE),AND($C$3="Vereenvoudigde kostenoptie voor overige kosten",$H85="Vast tarief"),VLOOKUP($F85,'Vast tarief'!$B$3:$D$8,3,FALSE),AND($H85="Uurtarief",$I85=""),0,AND($H85="Uurtarief", $F85="Loonkosten"),VLOOKUP(I85,'4. Uurtarief loonkosten'!$B$6:$O$55,14,FALSE),AND($H85="Uurtarief", $F85="IKS Loonkosten"),VLOOKUP(I85,'4. Uurtarief loonkosten'!$B$6:$Q$55,16,FALSE)),"")</f>
        <v/>
      </c>
      <c r="L85" s="122"/>
      <c r="M85" s="122"/>
      <c r="N85" s="123"/>
      <c r="O85" s="123"/>
      <c r="P85" s="6" t="str" cm="1">
        <f t="array" ref="P85">_xlfn.IFNA(_xlfn.IFS(S85="Dit kostentype hoeft u niet op te geven. Hiervoor wordt een forfait berekend.","",AND(J85&lt;&gt;"",OR(H85="Uurtarief",H85="Vast tarief")),J85*L85,N85&gt;0,N85),"")</f>
        <v/>
      </c>
      <c r="Q85" s="6" t="str" cm="1">
        <f t="array" ref="Q85">_xlfn.IFNA(_xlfn.IFS(S85="Dit kostentype hoeft u niet op te geven. Hiervoor wordt een forfait berekend.","",AND(K85&lt;&gt;"",OR(H85="Uurtarief",H85="Vast tarief")),K85*M85,O85&gt;0,O85),"")</f>
        <v/>
      </c>
      <c r="R85" s="6" t="str" cm="1">
        <f t="array" ref="R85">_xlfn.IFS(OR(F85="",$C$3="Kies een berekeningsmethode op tabblad 'Begrotingsoverzicht'",$C$3="Geen vereenvoudigde kostenoptie"),"",S85="Dit kostentype hoeft u niet op te geven. Hiervoor wordt een forfait berekend.","",AND(K85&lt;&gt;"",OR(F85="Eigen arbeid",F85="Loonkosten")),(K85*M85)*0.4,AND(K85&lt;&gt;"",F85="IKS Loonkosten"),0,O85&gt;0,O85*0.23,O85 &lt;=0,0)</f>
        <v/>
      </c>
      <c r="S85" s="73" t="str" cm="1">
        <f t="array" ref="S85">IFERROR(_xlfn.IFS(AND($C$3="Vereenvoudigde kostenoptie voor arbeidskosten",G85&lt;&gt;"",G85&lt;&gt;"Overige kosten"),"Dit kostentype hoeft u niet op te geven. Hiervoor wordt een forfait berekend.",AND($C$3="Vereenvoudigde kostenoptie voor overige kosten",G85&lt;&gt;"",G85="Overige kosten"),"Dit kostentype hoeft u niet op te geven. Hiervoor wordt een forfait berekend."),"")</f>
        <v/>
      </c>
      <c r="T85" s="120"/>
    </row>
    <row r="86" spans="1:20" ht="15" customHeight="1" x14ac:dyDescent="0.25">
      <c r="A86" s="8">
        <v>81</v>
      </c>
      <c r="B86" s="122"/>
      <c r="C86" s="122"/>
      <c r="D86" s="122"/>
      <c r="E86" s="122"/>
      <c r="F86" s="122"/>
      <c r="G86" s="121" t="str">
        <f>IFERROR(VLOOKUP(F86,Kostentypen!$A$3:$C$20,2,FALSE),"")</f>
        <v/>
      </c>
      <c r="H86" s="121" t="str">
        <f>IFERROR(VLOOKUP(F86,Kostentypen!$A$3:$D$20,3,FALSE),"")</f>
        <v/>
      </c>
      <c r="I86" s="124"/>
      <c r="J86" s="71" t="str" cm="1">
        <f t="array" ref="J86">_xlfn.IFNA(_xlfn.IFS($C$3="Vereenvoudigde kostenoptie voor arbeidskosten","",AND($C$3="Geen vereenvoudigde kostenoptie",$H86="Vast tarief"),VLOOKUP($F86,'Vast tarief'!$B$3:$D$8,2,FALSE),AND($C$3="Vereenvoudigde kostenoptie voor overige kosten",$H86="Vast tarief"),VLOOKUP($F86,'Vast tarief'!$B$3:$D$8,3,FALSE),AND($H86="Uurtarief",$I86=""),0,AND($H86="Uurtarief", $F86="Loonkosten"),VLOOKUP(I86,'4. Uurtarief loonkosten'!$B$6:$P$55,13,FALSE),AND($H86="Uurtarief", $F86="IKS Loonkosten"),VLOOKUP(I86,'4. Uurtarief loonkosten'!$B$6:$P$55,15,FALSE)),"")</f>
        <v/>
      </c>
      <c r="K86" s="71" t="str" cm="1">
        <f t="array" ref="K86">_xlfn.IFNA(_xlfn.IFS($C$3="Vereenvoudigde kostenoptie voor arbeidskosten","",AND($C$3="Geen vereenvoudigde kostenoptie",$H86="Vast tarief"),VLOOKUP($F86,'Vast tarief'!$B$3:$D$8,2,FALSE),AND($C$3="Vereenvoudigde kostenoptie voor overige kosten",$H86="Vast tarief"),VLOOKUP($F86,'Vast tarief'!$B$3:$D$8,3,FALSE),AND($H86="Uurtarief",$I86=""),0,AND($H86="Uurtarief", $F86="Loonkosten"),VLOOKUP(I86,'4. Uurtarief loonkosten'!$B$6:$O$55,14,FALSE),AND($H86="Uurtarief", $F86="IKS Loonkosten"),VLOOKUP(I86,'4. Uurtarief loonkosten'!$B$6:$Q$55,16,FALSE)),"")</f>
        <v/>
      </c>
      <c r="L86" s="122"/>
      <c r="M86" s="122"/>
      <c r="N86" s="123"/>
      <c r="O86" s="123"/>
      <c r="P86" s="6" t="str" cm="1">
        <f t="array" ref="P86">_xlfn.IFNA(_xlfn.IFS(S86="Dit kostentype hoeft u niet op te geven. Hiervoor wordt een forfait berekend.","",AND(J86&lt;&gt;"",OR(H86="Uurtarief",H86="Vast tarief")),J86*L86,N86&gt;0,N86),"")</f>
        <v/>
      </c>
      <c r="Q86" s="6" t="str" cm="1">
        <f t="array" ref="Q86">_xlfn.IFNA(_xlfn.IFS(S86="Dit kostentype hoeft u niet op te geven. Hiervoor wordt een forfait berekend.","",AND(K86&lt;&gt;"",OR(H86="Uurtarief",H86="Vast tarief")),K86*M86,O86&gt;0,O86),"")</f>
        <v/>
      </c>
      <c r="R86" s="6" t="str" cm="1">
        <f t="array" ref="R86">_xlfn.IFS(OR(F86="",$C$3="Kies een berekeningsmethode op tabblad 'Begrotingsoverzicht'",$C$3="Geen vereenvoudigde kostenoptie"),"",S86="Dit kostentype hoeft u niet op te geven. Hiervoor wordt een forfait berekend.","",AND(K86&lt;&gt;"",OR(F86="Eigen arbeid",F86="Loonkosten")),(K86*M86)*0.4,AND(K86&lt;&gt;"",F86="IKS Loonkosten"),0,O86&gt;0,O86*0.23,O86 &lt;=0,0)</f>
        <v/>
      </c>
      <c r="S86" s="73" t="str" cm="1">
        <f t="array" ref="S86">IFERROR(_xlfn.IFS(AND($C$3="Vereenvoudigde kostenoptie voor arbeidskosten",G86&lt;&gt;"",G86&lt;&gt;"Overige kosten"),"Dit kostentype hoeft u niet op te geven. Hiervoor wordt een forfait berekend.",AND($C$3="Vereenvoudigde kostenoptie voor overige kosten",G86&lt;&gt;"",G86="Overige kosten"),"Dit kostentype hoeft u niet op te geven. Hiervoor wordt een forfait berekend."),"")</f>
        <v/>
      </c>
      <c r="T86" s="120"/>
    </row>
    <row r="87" spans="1:20" ht="15" customHeight="1" x14ac:dyDescent="0.25">
      <c r="A87" s="8">
        <v>82</v>
      </c>
      <c r="B87" s="122"/>
      <c r="C87" s="122"/>
      <c r="D87" s="122"/>
      <c r="E87" s="122"/>
      <c r="F87" s="122"/>
      <c r="G87" s="121" t="str">
        <f>IFERROR(VLOOKUP(F87,Kostentypen!$A$3:$C$20,2,FALSE),"")</f>
        <v/>
      </c>
      <c r="H87" s="121" t="str">
        <f>IFERROR(VLOOKUP(F87,Kostentypen!$A$3:$D$20,3,FALSE),"")</f>
        <v/>
      </c>
      <c r="I87" s="124"/>
      <c r="J87" s="71" t="str" cm="1">
        <f t="array" ref="J87">_xlfn.IFNA(_xlfn.IFS($C$3="Vereenvoudigde kostenoptie voor arbeidskosten","",AND($C$3="Geen vereenvoudigde kostenoptie",$H87="Vast tarief"),VLOOKUP($F87,'Vast tarief'!$B$3:$D$8,2,FALSE),AND($C$3="Vereenvoudigde kostenoptie voor overige kosten",$H87="Vast tarief"),VLOOKUP($F87,'Vast tarief'!$B$3:$D$8,3,FALSE),AND($H87="Uurtarief",$I87=""),0,AND($H87="Uurtarief", $F87="Loonkosten"),VLOOKUP(I87,'4. Uurtarief loonkosten'!$B$6:$P$55,13,FALSE),AND($H87="Uurtarief", $F87="IKS Loonkosten"),VLOOKUP(I87,'4. Uurtarief loonkosten'!$B$6:$P$55,15,FALSE)),"")</f>
        <v/>
      </c>
      <c r="K87" s="71" t="str" cm="1">
        <f t="array" ref="K87">_xlfn.IFNA(_xlfn.IFS($C$3="Vereenvoudigde kostenoptie voor arbeidskosten","",AND($C$3="Geen vereenvoudigde kostenoptie",$H87="Vast tarief"),VLOOKUP($F87,'Vast tarief'!$B$3:$D$8,2,FALSE),AND($C$3="Vereenvoudigde kostenoptie voor overige kosten",$H87="Vast tarief"),VLOOKUP($F87,'Vast tarief'!$B$3:$D$8,3,FALSE),AND($H87="Uurtarief",$I87=""),0,AND($H87="Uurtarief", $F87="Loonkosten"),VLOOKUP(I87,'4. Uurtarief loonkosten'!$B$6:$O$55,14,FALSE),AND($H87="Uurtarief", $F87="IKS Loonkosten"),VLOOKUP(I87,'4. Uurtarief loonkosten'!$B$6:$Q$55,16,FALSE)),"")</f>
        <v/>
      </c>
      <c r="L87" s="122"/>
      <c r="M87" s="122"/>
      <c r="N87" s="123"/>
      <c r="O87" s="123"/>
      <c r="P87" s="6" t="str" cm="1">
        <f t="array" ref="P87">_xlfn.IFNA(_xlfn.IFS(S87="Dit kostentype hoeft u niet op te geven. Hiervoor wordt een forfait berekend.","",AND(J87&lt;&gt;"",OR(H87="Uurtarief",H87="Vast tarief")),J87*L87,N87&gt;0,N87),"")</f>
        <v/>
      </c>
      <c r="Q87" s="6" t="str" cm="1">
        <f t="array" ref="Q87">_xlfn.IFNA(_xlfn.IFS(S87="Dit kostentype hoeft u niet op te geven. Hiervoor wordt een forfait berekend.","",AND(K87&lt;&gt;"",OR(H87="Uurtarief",H87="Vast tarief")),K87*M87,O87&gt;0,O87),"")</f>
        <v/>
      </c>
      <c r="R87" s="6" t="str" cm="1">
        <f t="array" ref="R87">_xlfn.IFS(OR(F87="",$C$3="Kies een berekeningsmethode op tabblad 'Begrotingsoverzicht'",$C$3="Geen vereenvoudigde kostenoptie"),"",S87="Dit kostentype hoeft u niet op te geven. Hiervoor wordt een forfait berekend.","",AND(K87&lt;&gt;"",OR(F87="Eigen arbeid",F87="Loonkosten")),(K87*M87)*0.4,AND(K87&lt;&gt;"",F87="IKS Loonkosten"),0,O87&gt;0,O87*0.23,O87 &lt;=0,0)</f>
        <v/>
      </c>
      <c r="S87" s="73" t="str" cm="1">
        <f t="array" ref="S87">IFERROR(_xlfn.IFS(AND($C$3="Vereenvoudigde kostenoptie voor arbeidskosten",G87&lt;&gt;"",G87&lt;&gt;"Overige kosten"),"Dit kostentype hoeft u niet op te geven. Hiervoor wordt een forfait berekend.",AND($C$3="Vereenvoudigde kostenoptie voor overige kosten",G87&lt;&gt;"",G87="Overige kosten"),"Dit kostentype hoeft u niet op te geven. Hiervoor wordt een forfait berekend."),"")</f>
        <v/>
      </c>
      <c r="T87" s="120"/>
    </row>
    <row r="88" spans="1:20" ht="15" customHeight="1" x14ac:dyDescent="0.25">
      <c r="A88" s="8">
        <v>83</v>
      </c>
      <c r="B88" s="122"/>
      <c r="C88" s="122"/>
      <c r="D88" s="122"/>
      <c r="E88" s="122"/>
      <c r="F88" s="122"/>
      <c r="G88" s="121" t="str">
        <f>IFERROR(VLOOKUP(F88,Kostentypen!$A$3:$C$20,2,FALSE),"")</f>
        <v/>
      </c>
      <c r="H88" s="121" t="str">
        <f>IFERROR(VLOOKUP(F88,Kostentypen!$A$3:$D$20,3,FALSE),"")</f>
        <v/>
      </c>
      <c r="I88" s="124"/>
      <c r="J88" s="71" t="str" cm="1">
        <f t="array" ref="J88">_xlfn.IFNA(_xlfn.IFS($C$3="Vereenvoudigde kostenoptie voor arbeidskosten","",AND($C$3="Geen vereenvoudigde kostenoptie",$H88="Vast tarief"),VLOOKUP($F88,'Vast tarief'!$B$3:$D$8,2,FALSE),AND($C$3="Vereenvoudigde kostenoptie voor overige kosten",$H88="Vast tarief"),VLOOKUP($F88,'Vast tarief'!$B$3:$D$8,3,FALSE),AND($H88="Uurtarief",$I88=""),0,AND($H88="Uurtarief", $F88="Loonkosten"),VLOOKUP(I88,'4. Uurtarief loonkosten'!$B$6:$P$55,13,FALSE),AND($H88="Uurtarief", $F88="IKS Loonkosten"),VLOOKUP(I88,'4. Uurtarief loonkosten'!$B$6:$P$55,15,FALSE)),"")</f>
        <v/>
      </c>
      <c r="K88" s="71" t="str" cm="1">
        <f t="array" ref="K88">_xlfn.IFNA(_xlfn.IFS($C$3="Vereenvoudigde kostenoptie voor arbeidskosten","",AND($C$3="Geen vereenvoudigde kostenoptie",$H88="Vast tarief"),VLOOKUP($F88,'Vast tarief'!$B$3:$D$8,2,FALSE),AND($C$3="Vereenvoudigde kostenoptie voor overige kosten",$H88="Vast tarief"),VLOOKUP($F88,'Vast tarief'!$B$3:$D$8,3,FALSE),AND($H88="Uurtarief",$I88=""),0,AND($H88="Uurtarief", $F88="Loonkosten"),VLOOKUP(I88,'4. Uurtarief loonkosten'!$B$6:$O$55,14,FALSE),AND($H88="Uurtarief", $F88="IKS Loonkosten"),VLOOKUP(I88,'4. Uurtarief loonkosten'!$B$6:$Q$55,16,FALSE)),"")</f>
        <v/>
      </c>
      <c r="L88" s="122"/>
      <c r="M88" s="122"/>
      <c r="N88" s="123"/>
      <c r="O88" s="123"/>
      <c r="P88" s="6" t="str" cm="1">
        <f t="array" ref="P88">_xlfn.IFNA(_xlfn.IFS(S88="Dit kostentype hoeft u niet op te geven. Hiervoor wordt een forfait berekend.","",AND(J88&lt;&gt;"",OR(H88="Uurtarief",H88="Vast tarief")),J88*L88,N88&gt;0,N88),"")</f>
        <v/>
      </c>
      <c r="Q88" s="6" t="str" cm="1">
        <f t="array" ref="Q88">_xlfn.IFNA(_xlfn.IFS(S88="Dit kostentype hoeft u niet op te geven. Hiervoor wordt een forfait berekend.","",AND(K88&lt;&gt;"",OR(H88="Uurtarief",H88="Vast tarief")),K88*M88,O88&gt;0,O88),"")</f>
        <v/>
      </c>
      <c r="R88" s="6" t="str" cm="1">
        <f t="array" ref="R88">_xlfn.IFS(OR(F88="",$C$3="Kies een berekeningsmethode op tabblad 'Begrotingsoverzicht'",$C$3="Geen vereenvoudigde kostenoptie"),"",S88="Dit kostentype hoeft u niet op te geven. Hiervoor wordt een forfait berekend.","",AND(K88&lt;&gt;"",OR(F88="Eigen arbeid",F88="Loonkosten")),(K88*M88)*0.4,AND(K88&lt;&gt;"",F88="IKS Loonkosten"),0,O88&gt;0,O88*0.23,O88 &lt;=0,0)</f>
        <v/>
      </c>
      <c r="S88" s="73" t="str" cm="1">
        <f t="array" ref="S88">IFERROR(_xlfn.IFS(AND($C$3="Vereenvoudigde kostenoptie voor arbeidskosten",G88&lt;&gt;"",G88&lt;&gt;"Overige kosten"),"Dit kostentype hoeft u niet op te geven. Hiervoor wordt een forfait berekend.",AND($C$3="Vereenvoudigde kostenoptie voor overige kosten",G88&lt;&gt;"",G88="Overige kosten"),"Dit kostentype hoeft u niet op te geven. Hiervoor wordt een forfait berekend."),"")</f>
        <v/>
      </c>
      <c r="T88" s="120"/>
    </row>
    <row r="89" spans="1:20" ht="15" customHeight="1" x14ac:dyDescent="0.25">
      <c r="A89" s="8">
        <v>84</v>
      </c>
      <c r="B89" s="122"/>
      <c r="C89" s="122"/>
      <c r="D89" s="122"/>
      <c r="E89" s="122"/>
      <c r="F89" s="122"/>
      <c r="G89" s="121" t="str">
        <f>IFERROR(VLOOKUP(F89,Kostentypen!$A$3:$C$20,2,FALSE),"")</f>
        <v/>
      </c>
      <c r="H89" s="121" t="str">
        <f>IFERROR(VLOOKUP(F89,Kostentypen!$A$3:$D$20,3,FALSE),"")</f>
        <v/>
      </c>
      <c r="I89" s="124"/>
      <c r="J89" s="71" t="str" cm="1">
        <f t="array" ref="J89">_xlfn.IFNA(_xlfn.IFS($C$3="Vereenvoudigde kostenoptie voor arbeidskosten","",AND($C$3="Geen vereenvoudigde kostenoptie",$H89="Vast tarief"),VLOOKUP($F89,'Vast tarief'!$B$3:$D$8,2,FALSE),AND($C$3="Vereenvoudigde kostenoptie voor overige kosten",$H89="Vast tarief"),VLOOKUP($F89,'Vast tarief'!$B$3:$D$8,3,FALSE),AND($H89="Uurtarief",$I89=""),0,AND($H89="Uurtarief", $F89="Loonkosten"),VLOOKUP(I89,'4. Uurtarief loonkosten'!$B$6:$P$55,13,FALSE),AND($H89="Uurtarief", $F89="IKS Loonkosten"),VLOOKUP(I89,'4. Uurtarief loonkosten'!$B$6:$P$55,15,FALSE)),"")</f>
        <v/>
      </c>
      <c r="K89" s="71" t="str" cm="1">
        <f t="array" ref="K89">_xlfn.IFNA(_xlfn.IFS($C$3="Vereenvoudigde kostenoptie voor arbeidskosten","",AND($C$3="Geen vereenvoudigde kostenoptie",$H89="Vast tarief"),VLOOKUP($F89,'Vast tarief'!$B$3:$D$8,2,FALSE),AND($C$3="Vereenvoudigde kostenoptie voor overige kosten",$H89="Vast tarief"),VLOOKUP($F89,'Vast tarief'!$B$3:$D$8,3,FALSE),AND($H89="Uurtarief",$I89=""),0,AND($H89="Uurtarief", $F89="Loonkosten"),VLOOKUP(I89,'4. Uurtarief loonkosten'!$B$6:$O$55,14,FALSE),AND($H89="Uurtarief", $F89="IKS Loonkosten"),VLOOKUP(I89,'4. Uurtarief loonkosten'!$B$6:$Q$55,16,FALSE)),"")</f>
        <v/>
      </c>
      <c r="L89" s="122"/>
      <c r="M89" s="122"/>
      <c r="N89" s="123"/>
      <c r="O89" s="123"/>
      <c r="P89" s="6" t="str" cm="1">
        <f t="array" ref="P89">_xlfn.IFNA(_xlfn.IFS(S89="Dit kostentype hoeft u niet op te geven. Hiervoor wordt een forfait berekend.","",AND(J89&lt;&gt;"",OR(H89="Uurtarief",H89="Vast tarief")),J89*L89,N89&gt;0,N89),"")</f>
        <v/>
      </c>
      <c r="Q89" s="6" t="str" cm="1">
        <f t="array" ref="Q89">_xlfn.IFNA(_xlfn.IFS(S89="Dit kostentype hoeft u niet op te geven. Hiervoor wordt een forfait berekend.","",AND(K89&lt;&gt;"",OR(H89="Uurtarief",H89="Vast tarief")),K89*M89,O89&gt;0,O89),"")</f>
        <v/>
      </c>
      <c r="R89" s="6" t="str" cm="1">
        <f t="array" ref="R89">_xlfn.IFS(OR(F89="",$C$3="Kies een berekeningsmethode op tabblad 'Begrotingsoverzicht'",$C$3="Geen vereenvoudigde kostenoptie"),"",S89="Dit kostentype hoeft u niet op te geven. Hiervoor wordt een forfait berekend.","",AND(K89&lt;&gt;"",OR(F89="Eigen arbeid",F89="Loonkosten")),(K89*M89)*0.4,AND(K89&lt;&gt;"",F89="IKS Loonkosten"),0,O89&gt;0,O89*0.23,O89 &lt;=0,0)</f>
        <v/>
      </c>
      <c r="S89" s="73" t="str" cm="1">
        <f t="array" ref="S89">IFERROR(_xlfn.IFS(AND($C$3="Vereenvoudigde kostenoptie voor arbeidskosten",G89&lt;&gt;"",G89&lt;&gt;"Overige kosten"),"Dit kostentype hoeft u niet op te geven. Hiervoor wordt een forfait berekend.",AND($C$3="Vereenvoudigde kostenoptie voor overige kosten",G89&lt;&gt;"",G89="Overige kosten"),"Dit kostentype hoeft u niet op te geven. Hiervoor wordt een forfait berekend."),"")</f>
        <v/>
      </c>
      <c r="T89" s="120"/>
    </row>
    <row r="90" spans="1:20" ht="15" customHeight="1" x14ac:dyDescent="0.25">
      <c r="A90" s="8">
        <v>85</v>
      </c>
      <c r="B90" s="122"/>
      <c r="C90" s="122"/>
      <c r="D90" s="122"/>
      <c r="E90" s="122"/>
      <c r="F90" s="122"/>
      <c r="G90" s="121" t="str">
        <f>IFERROR(VLOOKUP(F90,Kostentypen!$A$3:$C$20,2,FALSE),"")</f>
        <v/>
      </c>
      <c r="H90" s="121" t="str">
        <f>IFERROR(VLOOKUP(F90,Kostentypen!$A$3:$D$20,3,FALSE),"")</f>
        <v/>
      </c>
      <c r="I90" s="124"/>
      <c r="J90" s="71" t="str" cm="1">
        <f t="array" ref="J90">_xlfn.IFNA(_xlfn.IFS($C$3="Vereenvoudigde kostenoptie voor arbeidskosten","",AND($C$3="Geen vereenvoudigde kostenoptie",$H90="Vast tarief"),VLOOKUP($F90,'Vast tarief'!$B$3:$D$8,2,FALSE),AND($C$3="Vereenvoudigde kostenoptie voor overige kosten",$H90="Vast tarief"),VLOOKUP($F90,'Vast tarief'!$B$3:$D$8,3,FALSE),AND($H90="Uurtarief",$I90=""),0,AND($H90="Uurtarief", $F90="Loonkosten"),VLOOKUP(I90,'4. Uurtarief loonkosten'!$B$6:$P$55,13,FALSE),AND($H90="Uurtarief", $F90="IKS Loonkosten"),VLOOKUP(I90,'4. Uurtarief loonkosten'!$B$6:$P$55,15,FALSE)),"")</f>
        <v/>
      </c>
      <c r="K90" s="71" t="str" cm="1">
        <f t="array" ref="K90">_xlfn.IFNA(_xlfn.IFS($C$3="Vereenvoudigde kostenoptie voor arbeidskosten","",AND($C$3="Geen vereenvoudigde kostenoptie",$H90="Vast tarief"),VLOOKUP($F90,'Vast tarief'!$B$3:$D$8,2,FALSE),AND($C$3="Vereenvoudigde kostenoptie voor overige kosten",$H90="Vast tarief"),VLOOKUP($F90,'Vast tarief'!$B$3:$D$8,3,FALSE),AND($H90="Uurtarief",$I90=""),0,AND($H90="Uurtarief", $F90="Loonkosten"),VLOOKUP(I90,'4. Uurtarief loonkosten'!$B$6:$O$55,14,FALSE),AND($H90="Uurtarief", $F90="IKS Loonkosten"),VLOOKUP(I90,'4. Uurtarief loonkosten'!$B$6:$Q$55,16,FALSE)),"")</f>
        <v/>
      </c>
      <c r="L90" s="122"/>
      <c r="M90" s="122"/>
      <c r="N90" s="123"/>
      <c r="O90" s="123"/>
      <c r="P90" s="6" t="str" cm="1">
        <f t="array" ref="P90">_xlfn.IFNA(_xlfn.IFS(S90="Dit kostentype hoeft u niet op te geven. Hiervoor wordt een forfait berekend.","",AND(J90&lt;&gt;"",OR(H90="Uurtarief",H90="Vast tarief")),J90*L90,N90&gt;0,N90),"")</f>
        <v/>
      </c>
      <c r="Q90" s="6" t="str" cm="1">
        <f t="array" ref="Q90">_xlfn.IFNA(_xlfn.IFS(S90="Dit kostentype hoeft u niet op te geven. Hiervoor wordt een forfait berekend.","",AND(K90&lt;&gt;"",OR(H90="Uurtarief",H90="Vast tarief")),K90*M90,O90&gt;0,O90),"")</f>
        <v/>
      </c>
      <c r="R90" s="6" t="str" cm="1">
        <f t="array" ref="R90">_xlfn.IFS(OR(F90="",$C$3="Kies een berekeningsmethode op tabblad 'Begrotingsoverzicht'",$C$3="Geen vereenvoudigde kostenoptie"),"",S90="Dit kostentype hoeft u niet op te geven. Hiervoor wordt een forfait berekend.","",AND(K90&lt;&gt;"",OR(F90="Eigen arbeid",F90="Loonkosten")),(K90*M90)*0.4,AND(K90&lt;&gt;"",F90="IKS Loonkosten"),0,O90&gt;0,O90*0.23,O90 &lt;=0,0)</f>
        <v/>
      </c>
      <c r="S90" s="73" t="str" cm="1">
        <f t="array" ref="S90">IFERROR(_xlfn.IFS(AND($C$3="Vereenvoudigde kostenoptie voor arbeidskosten",G90&lt;&gt;"",G90&lt;&gt;"Overige kosten"),"Dit kostentype hoeft u niet op te geven. Hiervoor wordt een forfait berekend.",AND($C$3="Vereenvoudigde kostenoptie voor overige kosten",G90&lt;&gt;"",G90="Overige kosten"),"Dit kostentype hoeft u niet op te geven. Hiervoor wordt een forfait berekend."),"")</f>
        <v/>
      </c>
      <c r="T90" s="120"/>
    </row>
    <row r="91" spans="1:20" ht="15" customHeight="1" x14ac:dyDescent="0.25">
      <c r="A91" s="8">
        <v>86</v>
      </c>
      <c r="B91" s="122"/>
      <c r="C91" s="122"/>
      <c r="D91" s="122"/>
      <c r="E91" s="122"/>
      <c r="F91" s="122"/>
      <c r="G91" s="121" t="str">
        <f>IFERROR(VLOOKUP(F91,Kostentypen!$A$3:$C$20,2,FALSE),"")</f>
        <v/>
      </c>
      <c r="H91" s="121" t="str">
        <f>IFERROR(VLOOKUP(F91,Kostentypen!$A$3:$D$20,3,FALSE),"")</f>
        <v/>
      </c>
      <c r="I91" s="124"/>
      <c r="J91" s="71" t="str" cm="1">
        <f t="array" ref="J91">_xlfn.IFNA(_xlfn.IFS($C$3="Vereenvoudigde kostenoptie voor arbeidskosten","",AND($C$3="Geen vereenvoudigde kostenoptie",$H91="Vast tarief"),VLOOKUP($F91,'Vast tarief'!$B$3:$D$8,2,FALSE),AND($C$3="Vereenvoudigde kostenoptie voor overige kosten",$H91="Vast tarief"),VLOOKUP($F91,'Vast tarief'!$B$3:$D$8,3,FALSE),AND($H91="Uurtarief",$I91=""),0,AND($H91="Uurtarief", $F91="Loonkosten"),VLOOKUP(I91,'4. Uurtarief loonkosten'!$B$6:$P$55,13,FALSE),AND($H91="Uurtarief", $F91="IKS Loonkosten"),VLOOKUP(I91,'4. Uurtarief loonkosten'!$B$6:$P$55,15,FALSE)),"")</f>
        <v/>
      </c>
      <c r="K91" s="71" t="str" cm="1">
        <f t="array" ref="K91">_xlfn.IFNA(_xlfn.IFS($C$3="Vereenvoudigde kostenoptie voor arbeidskosten","",AND($C$3="Geen vereenvoudigde kostenoptie",$H91="Vast tarief"),VLOOKUP($F91,'Vast tarief'!$B$3:$D$8,2,FALSE),AND($C$3="Vereenvoudigde kostenoptie voor overige kosten",$H91="Vast tarief"),VLOOKUP($F91,'Vast tarief'!$B$3:$D$8,3,FALSE),AND($H91="Uurtarief",$I91=""),0,AND($H91="Uurtarief", $F91="Loonkosten"),VLOOKUP(I91,'4. Uurtarief loonkosten'!$B$6:$O$55,14,FALSE),AND($H91="Uurtarief", $F91="IKS Loonkosten"),VLOOKUP(I91,'4. Uurtarief loonkosten'!$B$6:$Q$55,16,FALSE)),"")</f>
        <v/>
      </c>
      <c r="L91" s="122"/>
      <c r="M91" s="122"/>
      <c r="N91" s="123"/>
      <c r="O91" s="123"/>
      <c r="P91" s="6" t="str" cm="1">
        <f t="array" ref="P91">_xlfn.IFNA(_xlfn.IFS(S91="Dit kostentype hoeft u niet op te geven. Hiervoor wordt een forfait berekend.","",AND(J91&lt;&gt;"",OR(H91="Uurtarief",H91="Vast tarief")),J91*L91,N91&gt;0,N91),"")</f>
        <v/>
      </c>
      <c r="Q91" s="6" t="str" cm="1">
        <f t="array" ref="Q91">_xlfn.IFNA(_xlfn.IFS(S91="Dit kostentype hoeft u niet op te geven. Hiervoor wordt een forfait berekend.","",AND(K91&lt;&gt;"",OR(H91="Uurtarief",H91="Vast tarief")),K91*M91,O91&gt;0,O91),"")</f>
        <v/>
      </c>
      <c r="R91" s="6" t="str" cm="1">
        <f t="array" ref="R91">_xlfn.IFS(OR(F91="",$C$3="Kies een berekeningsmethode op tabblad 'Begrotingsoverzicht'",$C$3="Geen vereenvoudigde kostenoptie"),"",S91="Dit kostentype hoeft u niet op te geven. Hiervoor wordt een forfait berekend.","",AND(K91&lt;&gt;"",OR(F91="Eigen arbeid",F91="Loonkosten")),(K91*M91)*0.4,AND(K91&lt;&gt;"",F91="IKS Loonkosten"),0,O91&gt;0,O91*0.23,O91 &lt;=0,0)</f>
        <v/>
      </c>
      <c r="S91" s="73" t="str" cm="1">
        <f t="array" ref="S91">IFERROR(_xlfn.IFS(AND($C$3="Vereenvoudigde kostenoptie voor arbeidskosten",G91&lt;&gt;"",G91&lt;&gt;"Overige kosten"),"Dit kostentype hoeft u niet op te geven. Hiervoor wordt een forfait berekend.",AND($C$3="Vereenvoudigde kostenoptie voor overige kosten",G91&lt;&gt;"",G91="Overige kosten"),"Dit kostentype hoeft u niet op te geven. Hiervoor wordt een forfait berekend."),"")</f>
        <v/>
      </c>
      <c r="T91" s="120"/>
    </row>
    <row r="92" spans="1:20" ht="15" customHeight="1" x14ac:dyDescent="0.25">
      <c r="A92" s="8">
        <v>87</v>
      </c>
      <c r="B92" s="122"/>
      <c r="C92" s="122"/>
      <c r="D92" s="122"/>
      <c r="E92" s="122"/>
      <c r="F92" s="122"/>
      <c r="G92" s="121" t="str">
        <f>IFERROR(VLOOKUP(F92,Kostentypen!$A$3:$C$20,2,FALSE),"")</f>
        <v/>
      </c>
      <c r="H92" s="121" t="str">
        <f>IFERROR(VLOOKUP(F92,Kostentypen!$A$3:$D$20,3,FALSE),"")</f>
        <v/>
      </c>
      <c r="I92" s="124"/>
      <c r="J92" s="71" t="str" cm="1">
        <f t="array" ref="J92">_xlfn.IFNA(_xlfn.IFS($C$3="Vereenvoudigde kostenoptie voor arbeidskosten","",AND($C$3="Geen vereenvoudigde kostenoptie",$H92="Vast tarief"),VLOOKUP($F92,'Vast tarief'!$B$3:$D$8,2,FALSE),AND($C$3="Vereenvoudigde kostenoptie voor overige kosten",$H92="Vast tarief"),VLOOKUP($F92,'Vast tarief'!$B$3:$D$8,3,FALSE),AND($H92="Uurtarief",$I92=""),0,AND($H92="Uurtarief", $F92="Loonkosten"),VLOOKUP(I92,'4. Uurtarief loonkosten'!$B$6:$P$55,13,FALSE),AND($H92="Uurtarief", $F92="IKS Loonkosten"),VLOOKUP(I92,'4. Uurtarief loonkosten'!$B$6:$P$55,15,FALSE)),"")</f>
        <v/>
      </c>
      <c r="K92" s="71" t="str" cm="1">
        <f t="array" ref="K92">_xlfn.IFNA(_xlfn.IFS($C$3="Vereenvoudigde kostenoptie voor arbeidskosten","",AND($C$3="Geen vereenvoudigde kostenoptie",$H92="Vast tarief"),VLOOKUP($F92,'Vast tarief'!$B$3:$D$8,2,FALSE),AND($C$3="Vereenvoudigde kostenoptie voor overige kosten",$H92="Vast tarief"),VLOOKUP($F92,'Vast tarief'!$B$3:$D$8,3,FALSE),AND($H92="Uurtarief",$I92=""),0,AND($H92="Uurtarief", $F92="Loonkosten"),VLOOKUP(I92,'4. Uurtarief loonkosten'!$B$6:$O$55,14,FALSE),AND($H92="Uurtarief", $F92="IKS Loonkosten"),VLOOKUP(I92,'4. Uurtarief loonkosten'!$B$6:$Q$55,16,FALSE)),"")</f>
        <v/>
      </c>
      <c r="L92" s="122"/>
      <c r="M92" s="122"/>
      <c r="N92" s="123"/>
      <c r="O92" s="123"/>
      <c r="P92" s="6" t="str" cm="1">
        <f t="array" ref="P92">_xlfn.IFNA(_xlfn.IFS(S92="Dit kostentype hoeft u niet op te geven. Hiervoor wordt een forfait berekend.","",AND(J92&lt;&gt;"",OR(H92="Uurtarief",H92="Vast tarief")),J92*L92,N92&gt;0,N92),"")</f>
        <v/>
      </c>
      <c r="Q92" s="6" t="str" cm="1">
        <f t="array" ref="Q92">_xlfn.IFNA(_xlfn.IFS(S92="Dit kostentype hoeft u niet op te geven. Hiervoor wordt een forfait berekend.","",AND(K92&lt;&gt;"",OR(H92="Uurtarief",H92="Vast tarief")),K92*M92,O92&gt;0,O92),"")</f>
        <v/>
      </c>
      <c r="R92" s="6" t="str" cm="1">
        <f t="array" ref="R92">_xlfn.IFS(OR(F92="",$C$3="Kies een berekeningsmethode op tabblad 'Begrotingsoverzicht'",$C$3="Geen vereenvoudigde kostenoptie"),"",S92="Dit kostentype hoeft u niet op te geven. Hiervoor wordt een forfait berekend.","",AND(K92&lt;&gt;"",OR(F92="Eigen arbeid",F92="Loonkosten")),(K92*M92)*0.4,AND(K92&lt;&gt;"",F92="IKS Loonkosten"),0,O92&gt;0,O92*0.23,O92 &lt;=0,0)</f>
        <v/>
      </c>
      <c r="S92" s="73" t="str" cm="1">
        <f t="array" ref="S92">IFERROR(_xlfn.IFS(AND($C$3="Vereenvoudigde kostenoptie voor arbeidskosten",G92&lt;&gt;"",G92&lt;&gt;"Overige kosten"),"Dit kostentype hoeft u niet op te geven. Hiervoor wordt een forfait berekend.",AND($C$3="Vereenvoudigde kostenoptie voor overige kosten",G92&lt;&gt;"",G92="Overige kosten"),"Dit kostentype hoeft u niet op te geven. Hiervoor wordt een forfait berekend."),"")</f>
        <v/>
      </c>
      <c r="T92" s="120"/>
    </row>
    <row r="93" spans="1:20" ht="15" customHeight="1" x14ac:dyDescent="0.25">
      <c r="A93" s="8">
        <v>88</v>
      </c>
      <c r="B93" s="122"/>
      <c r="C93" s="122"/>
      <c r="D93" s="122"/>
      <c r="E93" s="122"/>
      <c r="F93" s="122"/>
      <c r="G93" s="121" t="str">
        <f>IFERROR(VLOOKUP(F93,Kostentypen!$A$3:$C$20,2,FALSE),"")</f>
        <v/>
      </c>
      <c r="H93" s="121" t="str">
        <f>IFERROR(VLOOKUP(F93,Kostentypen!$A$3:$D$20,3,FALSE),"")</f>
        <v/>
      </c>
      <c r="I93" s="124"/>
      <c r="J93" s="71" t="str" cm="1">
        <f t="array" ref="J93">_xlfn.IFNA(_xlfn.IFS($C$3="Vereenvoudigde kostenoptie voor arbeidskosten","",AND($C$3="Geen vereenvoudigde kostenoptie",$H93="Vast tarief"),VLOOKUP($F93,'Vast tarief'!$B$3:$D$8,2,FALSE),AND($C$3="Vereenvoudigde kostenoptie voor overige kosten",$H93="Vast tarief"),VLOOKUP($F93,'Vast tarief'!$B$3:$D$8,3,FALSE),AND($H93="Uurtarief",$I93=""),0,AND($H93="Uurtarief", $F93="Loonkosten"),VLOOKUP(I93,'4. Uurtarief loonkosten'!$B$6:$P$55,13,FALSE),AND($H93="Uurtarief", $F93="IKS Loonkosten"),VLOOKUP(I93,'4. Uurtarief loonkosten'!$B$6:$P$55,15,FALSE)),"")</f>
        <v/>
      </c>
      <c r="K93" s="71" t="str" cm="1">
        <f t="array" ref="K93">_xlfn.IFNA(_xlfn.IFS($C$3="Vereenvoudigde kostenoptie voor arbeidskosten","",AND($C$3="Geen vereenvoudigde kostenoptie",$H93="Vast tarief"),VLOOKUP($F93,'Vast tarief'!$B$3:$D$8,2,FALSE),AND($C$3="Vereenvoudigde kostenoptie voor overige kosten",$H93="Vast tarief"),VLOOKUP($F93,'Vast tarief'!$B$3:$D$8,3,FALSE),AND($H93="Uurtarief",$I93=""),0,AND($H93="Uurtarief", $F93="Loonkosten"),VLOOKUP(I93,'4. Uurtarief loonkosten'!$B$6:$O$55,14,FALSE),AND($H93="Uurtarief", $F93="IKS Loonkosten"),VLOOKUP(I93,'4. Uurtarief loonkosten'!$B$6:$Q$55,16,FALSE)),"")</f>
        <v/>
      </c>
      <c r="L93" s="122"/>
      <c r="M93" s="122"/>
      <c r="N93" s="123"/>
      <c r="O93" s="123"/>
      <c r="P93" s="6" t="str" cm="1">
        <f t="array" ref="P93">_xlfn.IFNA(_xlfn.IFS(S93="Dit kostentype hoeft u niet op te geven. Hiervoor wordt een forfait berekend.","",AND(J93&lt;&gt;"",OR(H93="Uurtarief",H93="Vast tarief")),J93*L93,N93&gt;0,N93),"")</f>
        <v/>
      </c>
      <c r="Q93" s="6" t="str" cm="1">
        <f t="array" ref="Q93">_xlfn.IFNA(_xlfn.IFS(S93="Dit kostentype hoeft u niet op te geven. Hiervoor wordt een forfait berekend.","",AND(K93&lt;&gt;"",OR(H93="Uurtarief",H93="Vast tarief")),K93*M93,O93&gt;0,O93),"")</f>
        <v/>
      </c>
      <c r="R93" s="6" t="str" cm="1">
        <f t="array" ref="R93">_xlfn.IFS(OR(F93="",$C$3="Kies een berekeningsmethode op tabblad 'Begrotingsoverzicht'",$C$3="Geen vereenvoudigde kostenoptie"),"",S93="Dit kostentype hoeft u niet op te geven. Hiervoor wordt een forfait berekend.","",AND(K93&lt;&gt;"",OR(F93="Eigen arbeid",F93="Loonkosten")),(K93*M93)*0.4,AND(K93&lt;&gt;"",F93="IKS Loonkosten"),0,O93&gt;0,O93*0.23,O93 &lt;=0,0)</f>
        <v/>
      </c>
      <c r="S93" s="73" t="str" cm="1">
        <f t="array" ref="S93">IFERROR(_xlfn.IFS(AND($C$3="Vereenvoudigde kostenoptie voor arbeidskosten",G93&lt;&gt;"",G93&lt;&gt;"Overige kosten"),"Dit kostentype hoeft u niet op te geven. Hiervoor wordt een forfait berekend.",AND($C$3="Vereenvoudigde kostenoptie voor overige kosten",G93&lt;&gt;"",G93="Overige kosten"),"Dit kostentype hoeft u niet op te geven. Hiervoor wordt een forfait berekend."),"")</f>
        <v/>
      </c>
      <c r="T93" s="120"/>
    </row>
    <row r="94" spans="1:20" ht="15" customHeight="1" x14ac:dyDescent="0.25">
      <c r="A94" s="8">
        <v>89</v>
      </c>
      <c r="B94" s="122"/>
      <c r="C94" s="122"/>
      <c r="D94" s="122"/>
      <c r="E94" s="122"/>
      <c r="F94" s="122"/>
      <c r="G94" s="121" t="str">
        <f>IFERROR(VLOOKUP(F94,Kostentypen!$A$3:$C$20,2,FALSE),"")</f>
        <v/>
      </c>
      <c r="H94" s="121" t="str">
        <f>IFERROR(VLOOKUP(F94,Kostentypen!$A$3:$D$20,3,FALSE),"")</f>
        <v/>
      </c>
      <c r="I94" s="124"/>
      <c r="J94" s="71" t="str" cm="1">
        <f t="array" ref="J94">_xlfn.IFNA(_xlfn.IFS($C$3="Vereenvoudigde kostenoptie voor arbeidskosten","",AND($C$3="Geen vereenvoudigde kostenoptie",$H94="Vast tarief"),VLOOKUP($F94,'Vast tarief'!$B$3:$D$8,2,FALSE),AND($C$3="Vereenvoudigde kostenoptie voor overige kosten",$H94="Vast tarief"),VLOOKUP($F94,'Vast tarief'!$B$3:$D$8,3,FALSE),AND($H94="Uurtarief",$I94=""),0,AND($H94="Uurtarief", $F94="Loonkosten"),VLOOKUP(I94,'4. Uurtarief loonkosten'!$B$6:$P$55,13,FALSE),AND($H94="Uurtarief", $F94="IKS Loonkosten"),VLOOKUP(I94,'4. Uurtarief loonkosten'!$B$6:$P$55,15,FALSE)),"")</f>
        <v/>
      </c>
      <c r="K94" s="71" t="str" cm="1">
        <f t="array" ref="K94">_xlfn.IFNA(_xlfn.IFS($C$3="Vereenvoudigde kostenoptie voor arbeidskosten","",AND($C$3="Geen vereenvoudigde kostenoptie",$H94="Vast tarief"),VLOOKUP($F94,'Vast tarief'!$B$3:$D$8,2,FALSE),AND($C$3="Vereenvoudigde kostenoptie voor overige kosten",$H94="Vast tarief"),VLOOKUP($F94,'Vast tarief'!$B$3:$D$8,3,FALSE),AND($H94="Uurtarief",$I94=""),0,AND($H94="Uurtarief", $F94="Loonkosten"),VLOOKUP(I94,'4. Uurtarief loonkosten'!$B$6:$O$55,14,FALSE),AND($H94="Uurtarief", $F94="IKS Loonkosten"),VLOOKUP(I94,'4. Uurtarief loonkosten'!$B$6:$Q$55,16,FALSE)),"")</f>
        <v/>
      </c>
      <c r="L94" s="122"/>
      <c r="M94" s="122"/>
      <c r="N94" s="123"/>
      <c r="O94" s="123"/>
      <c r="P94" s="6" t="str" cm="1">
        <f t="array" ref="P94">_xlfn.IFNA(_xlfn.IFS(S94="Dit kostentype hoeft u niet op te geven. Hiervoor wordt een forfait berekend.","",AND(J94&lt;&gt;"",OR(H94="Uurtarief",H94="Vast tarief")),J94*L94,N94&gt;0,N94),"")</f>
        <v/>
      </c>
      <c r="Q94" s="6" t="str" cm="1">
        <f t="array" ref="Q94">_xlfn.IFNA(_xlfn.IFS(S94="Dit kostentype hoeft u niet op te geven. Hiervoor wordt een forfait berekend.","",AND(K94&lt;&gt;"",OR(H94="Uurtarief",H94="Vast tarief")),K94*M94,O94&gt;0,O94),"")</f>
        <v/>
      </c>
      <c r="R94" s="6" t="str" cm="1">
        <f t="array" ref="R94">_xlfn.IFS(OR(F94="",$C$3="Kies een berekeningsmethode op tabblad 'Begrotingsoverzicht'",$C$3="Geen vereenvoudigde kostenoptie"),"",S94="Dit kostentype hoeft u niet op te geven. Hiervoor wordt een forfait berekend.","",AND(K94&lt;&gt;"",OR(F94="Eigen arbeid",F94="Loonkosten")),(K94*M94)*0.4,AND(K94&lt;&gt;"",F94="IKS Loonkosten"),0,O94&gt;0,O94*0.23,O94 &lt;=0,0)</f>
        <v/>
      </c>
      <c r="S94" s="73" t="str" cm="1">
        <f t="array" ref="S94">IFERROR(_xlfn.IFS(AND($C$3="Vereenvoudigde kostenoptie voor arbeidskosten",G94&lt;&gt;"",G94&lt;&gt;"Overige kosten"),"Dit kostentype hoeft u niet op te geven. Hiervoor wordt een forfait berekend.",AND($C$3="Vereenvoudigde kostenoptie voor overige kosten",G94&lt;&gt;"",G94="Overige kosten"),"Dit kostentype hoeft u niet op te geven. Hiervoor wordt een forfait berekend."),"")</f>
        <v/>
      </c>
      <c r="T94" s="120"/>
    </row>
    <row r="95" spans="1:20" ht="15" customHeight="1" x14ac:dyDescent="0.25">
      <c r="A95" s="8">
        <v>90</v>
      </c>
      <c r="B95" s="122"/>
      <c r="C95" s="122"/>
      <c r="D95" s="122"/>
      <c r="E95" s="122"/>
      <c r="F95" s="122"/>
      <c r="G95" s="121" t="str">
        <f>IFERROR(VLOOKUP(F95,Kostentypen!$A$3:$C$20,2,FALSE),"")</f>
        <v/>
      </c>
      <c r="H95" s="121" t="str">
        <f>IFERROR(VLOOKUP(F95,Kostentypen!$A$3:$D$20,3,FALSE),"")</f>
        <v/>
      </c>
      <c r="I95" s="124"/>
      <c r="J95" s="71" t="str" cm="1">
        <f t="array" ref="J95">_xlfn.IFNA(_xlfn.IFS($C$3="Vereenvoudigde kostenoptie voor arbeidskosten","",AND($C$3="Geen vereenvoudigde kostenoptie",$H95="Vast tarief"),VLOOKUP($F95,'Vast tarief'!$B$3:$D$8,2,FALSE),AND($C$3="Vereenvoudigde kostenoptie voor overige kosten",$H95="Vast tarief"),VLOOKUP($F95,'Vast tarief'!$B$3:$D$8,3,FALSE),AND($H95="Uurtarief",$I95=""),0,AND($H95="Uurtarief", $F95="Loonkosten"),VLOOKUP(I95,'4. Uurtarief loonkosten'!$B$6:$P$55,13,FALSE),AND($H95="Uurtarief", $F95="IKS Loonkosten"),VLOOKUP(I95,'4. Uurtarief loonkosten'!$B$6:$P$55,15,FALSE)),"")</f>
        <v/>
      </c>
      <c r="K95" s="71" t="str" cm="1">
        <f t="array" ref="K95">_xlfn.IFNA(_xlfn.IFS($C$3="Vereenvoudigde kostenoptie voor arbeidskosten","",AND($C$3="Geen vereenvoudigde kostenoptie",$H95="Vast tarief"),VLOOKUP($F95,'Vast tarief'!$B$3:$D$8,2,FALSE),AND($C$3="Vereenvoudigde kostenoptie voor overige kosten",$H95="Vast tarief"),VLOOKUP($F95,'Vast tarief'!$B$3:$D$8,3,FALSE),AND($H95="Uurtarief",$I95=""),0,AND($H95="Uurtarief", $F95="Loonkosten"),VLOOKUP(I95,'4. Uurtarief loonkosten'!$B$6:$O$55,14,FALSE),AND($H95="Uurtarief", $F95="IKS Loonkosten"),VLOOKUP(I95,'4. Uurtarief loonkosten'!$B$6:$Q$55,16,FALSE)),"")</f>
        <v/>
      </c>
      <c r="L95" s="122"/>
      <c r="M95" s="122"/>
      <c r="N95" s="123"/>
      <c r="O95" s="123"/>
      <c r="P95" s="6" t="str" cm="1">
        <f t="array" ref="P95">_xlfn.IFNA(_xlfn.IFS(S95="Dit kostentype hoeft u niet op te geven. Hiervoor wordt een forfait berekend.","",AND(J95&lt;&gt;"",OR(H95="Uurtarief",H95="Vast tarief")),J95*L95,N95&gt;0,N95),"")</f>
        <v/>
      </c>
      <c r="Q95" s="6" t="str" cm="1">
        <f t="array" ref="Q95">_xlfn.IFNA(_xlfn.IFS(S95="Dit kostentype hoeft u niet op te geven. Hiervoor wordt een forfait berekend.","",AND(K95&lt;&gt;"",OR(H95="Uurtarief",H95="Vast tarief")),K95*M95,O95&gt;0,O95),"")</f>
        <v/>
      </c>
      <c r="R95" s="6" t="str" cm="1">
        <f t="array" ref="R95">_xlfn.IFS(OR(F95="",$C$3="Kies een berekeningsmethode op tabblad 'Begrotingsoverzicht'",$C$3="Geen vereenvoudigde kostenoptie"),"",S95="Dit kostentype hoeft u niet op te geven. Hiervoor wordt een forfait berekend.","",AND(K95&lt;&gt;"",OR(F95="Eigen arbeid",F95="Loonkosten")),(K95*M95)*0.4,AND(K95&lt;&gt;"",F95="IKS Loonkosten"),0,O95&gt;0,O95*0.23,O95 &lt;=0,0)</f>
        <v/>
      </c>
      <c r="S95" s="73" t="str" cm="1">
        <f t="array" ref="S95">IFERROR(_xlfn.IFS(AND($C$3="Vereenvoudigde kostenoptie voor arbeidskosten",G95&lt;&gt;"",G95&lt;&gt;"Overige kosten"),"Dit kostentype hoeft u niet op te geven. Hiervoor wordt een forfait berekend.",AND($C$3="Vereenvoudigde kostenoptie voor overige kosten",G95&lt;&gt;"",G95="Overige kosten"),"Dit kostentype hoeft u niet op te geven. Hiervoor wordt een forfait berekend."),"")</f>
        <v/>
      </c>
      <c r="T95" s="120"/>
    </row>
    <row r="96" spans="1:20" ht="15" customHeight="1" x14ac:dyDescent="0.25">
      <c r="A96" s="8">
        <v>91</v>
      </c>
      <c r="B96" s="122"/>
      <c r="C96" s="122"/>
      <c r="D96" s="122"/>
      <c r="E96" s="122"/>
      <c r="F96" s="122"/>
      <c r="G96" s="121" t="str">
        <f>IFERROR(VLOOKUP(F96,Kostentypen!$A$3:$C$20,2,FALSE),"")</f>
        <v/>
      </c>
      <c r="H96" s="121" t="str">
        <f>IFERROR(VLOOKUP(F96,Kostentypen!$A$3:$D$20,3,FALSE),"")</f>
        <v/>
      </c>
      <c r="I96" s="124"/>
      <c r="J96" s="71" t="str" cm="1">
        <f t="array" ref="J96">_xlfn.IFNA(_xlfn.IFS($C$3="Vereenvoudigde kostenoptie voor arbeidskosten","",AND($C$3="Geen vereenvoudigde kostenoptie",$H96="Vast tarief"),VLOOKUP($F96,'Vast tarief'!$B$3:$D$8,2,FALSE),AND($C$3="Vereenvoudigde kostenoptie voor overige kosten",$H96="Vast tarief"),VLOOKUP($F96,'Vast tarief'!$B$3:$D$8,3,FALSE),AND($H96="Uurtarief",$I96=""),0,AND($H96="Uurtarief", $F96="Loonkosten"),VLOOKUP(I96,'4. Uurtarief loonkosten'!$B$6:$P$55,13,FALSE),AND($H96="Uurtarief", $F96="IKS Loonkosten"),VLOOKUP(I96,'4. Uurtarief loonkosten'!$B$6:$P$55,15,FALSE)),"")</f>
        <v/>
      </c>
      <c r="K96" s="71" t="str" cm="1">
        <f t="array" ref="K96">_xlfn.IFNA(_xlfn.IFS($C$3="Vereenvoudigde kostenoptie voor arbeidskosten","",AND($C$3="Geen vereenvoudigde kostenoptie",$H96="Vast tarief"),VLOOKUP($F96,'Vast tarief'!$B$3:$D$8,2,FALSE),AND($C$3="Vereenvoudigde kostenoptie voor overige kosten",$H96="Vast tarief"),VLOOKUP($F96,'Vast tarief'!$B$3:$D$8,3,FALSE),AND($H96="Uurtarief",$I96=""),0,AND($H96="Uurtarief", $F96="Loonkosten"),VLOOKUP(I96,'4. Uurtarief loonkosten'!$B$6:$O$55,14,FALSE),AND($H96="Uurtarief", $F96="IKS Loonkosten"),VLOOKUP(I96,'4. Uurtarief loonkosten'!$B$6:$Q$55,16,FALSE)),"")</f>
        <v/>
      </c>
      <c r="L96" s="122"/>
      <c r="M96" s="122"/>
      <c r="N96" s="123"/>
      <c r="O96" s="123"/>
      <c r="P96" s="6" t="str" cm="1">
        <f t="array" ref="P96">_xlfn.IFNA(_xlfn.IFS(S96="Dit kostentype hoeft u niet op te geven. Hiervoor wordt een forfait berekend.","",AND(J96&lt;&gt;"",OR(H96="Uurtarief",H96="Vast tarief")),J96*L96,N96&gt;0,N96),"")</f>
        <v/>
      </c>
      <c r="Q96" s="6" t="str" cm="1">
        <f t="array" ref="Q96">_xlfn.IFNA(_xlfn.IFS(S96="Dit kostentype hoeft u niet op te geven. Hiervoor wordt een forfait berekend.","",AND(K96&lt;&gt;"",OR(H96="Uurtarief",H96="Vast tarief")),K96*M96,O96&gt;0,O96),"")</f>
        <v/>
      </c>
      <c r="R96" s="6" t="str" cm="1">
        <f t="array" ref="R96">_xlfn.IFS(OR(F96="",$C$3="Kies een berekeningsmethode op tabblad 'Begrotingsoverzicht'",$C$3="Geen vereenvoudigde kostenoptie"),"",S96="Dit kostentype hoeft u niet op te geven. Hiervoor wordt een forfait berekend.","",AND(K96&lt;&gt;"",OR(F96="Eigen arbeid",F96="Loonkosten")),(K96*M96)*0.4,AND(K96&lt;&gt;"",F96="IKS Loonkosten"),0,O96&gt;0,O96*0.23,O96 &lt;=0,0)</f>
        <v/>
      </c>
      <c r="S96" s="73" t="str" cm="1">
        <f t="array" ref="S96">IFERROR(_xlfn.IFS(AND($C$3="Vereenvoudigde kostenoptie voor arbeidskosten",G96&lt;&gt;"",G96&lt;&gt;"Overige kosten"),"Dit kostentype hoeft u niet op te geven. Hiervoor wordt een forfait berekend.",AND($C$3="Vereenvoudigde kostenoptie voor overige kosten",G96&lt;&gt;"",G96="Overige kosten"),"Dit kostentype hoeft u niet op te geven. Hiervoor wordt een forfait berekend."),"")</f>
        <v/>
      </c>
      <c r="T96" s="120"/>
    </row>
    <row r="97" spans="1:20" ht="15" customHeight="1" x14ac:dyDescent="0.25">
      <c r="A97" s="8">
        <v>92</v>
      </c>
      <c r="B97" s="122"/>
      <c r="C97" s="122"/>
      <c r="D97" s="122"/>
      <c r="E97" s="122"/>
      <c r="F97" s="122"/>
      <c r="G97" s="121" t="str">
        <f>IFERROR(VLOOKUP(F97,Kostentypen!$A$3:$C$20,2,FALSE),"")</f>
        <v/>
      </c>
      <c r="H97" s="121" t="str">
        <f>IFERROR(VLOOKUP(F97,Kostentypen!$A$3:$D$20,3,FALSE),"")</f>
        <v/>
      </c>
      <c r="I97" s="124"/>
      <c r="J97" s="71" t="str" cm="1">
        <f t="array" ref="J97">_xlfn.IFNA(_xlfn.IFS($C$3="Vereenvoudigde kostenoptie voor arbeidskosten","",AND($C$3="Geen vereenvoudigde kostenoptie",$H97="Vast tarief"),VLOOKUP($F97,'Vast tarief'!$B$3:$D$8,2,FALSE),AND($C$3="Vereenvoudigde kostenoptie voor overige kosten",$H97="Vast tarief"),VLOOKUP($F97,'Vast tarief'!$B$3:$D$8,3,FALSE),AND($H97="Uurtarief",$I97=""),0,AND($H97="Uurtarief", $F97="Loonkosten"),VLOOKUP(I97,'4. Uurtarief loonkosten'!$B$6:$P$55,13,FALSE),AND($H97="Uurtarief", $F97="IKS Loonkosten"),VLOOKUP(I97,'4. Uurtarief loonkosten'!$B$6:$P$55,15,FALSE)),"")</f>
        <v/>
      </c>
      <c r="K97" s="71" t="str" cm="1">
        <f t="array" ref="K97">_xlfn.IFNA(_xlfn.IFS($C$3="Vereenvoudigde kostenoptie voor arbeidskosten","",AND($C$3="Geen vereenvoudigde kostenoptie",$H97="Vast tarief"),VLOOKUP($F97,'Vast tarief'!$B$3:$D$8,2,FALSE),AND($C$3="Vereenvoudigde kostenoptie voor overige kosten",$H97="Vast tarief"),VLOOKUP($F97,'Vast tarief'!$B$3:$D$8,3,FALSE),AND($H97="Uurtarief",$I97=""),0,AND($H97="Uurtarief", $F97="Loonkosten"),VLOOKUP(I97,'4. Uurtarief loonkosten'!$B$6:$O$55,14,FALSE),AND($H97="Uurtarief", $F97="IKS Loonkosten"),VLOOKUP(I97,'4. Uurtarief loonkosten'!$B$6:$Q$55,16,FALSE)),"")</f>
        <v/>
      </c>
      <c r="L97" s="122"/>
      <c r="M97" s="122"/>
      <c r="N97" s="123"/>
      <c r="O97" s="123"/>
      <c r="P97" s="6" t="str" cm="1">
        <f t="array" ref="P97">_xlfn.IFNA(_xlfn.IFS(S97="Dit kostentype hoeft u niet op te geven. Hiervoor wordt een forfait berekend.","",AND(J97&lt;&gt;"",OR(H97="Uurtarief",H97="Vast tarief")),J97*L97,N97&gt;0,N97),"")</f>
        <v/>
      </c>
      <c r="Q97" s="6" t="str" cm="1">
        <f t="array" ref="Q97">_xlfn.IFNA(_xlfn.IFS(S97="Dit kostentype hoeft u niet op te geven. Hiervoor wordt een forfait berekend.","",AND(K97&lt;&gt;"",OR(H97="Uurtarief",H97="Vast tarief")),K97*M97,O97&gt;0,O97),"")</f>
        <v/>
      </c>
      <c r="R97" s="6" t="str" cm="1">
        <f t="array" ref="R97">_xlfn.IFS(OR(F97="",$C$3="Kies een berekeningsmethode op tabblad 'Begrotingsoverzicht'",$C$3="Geen vereenvoudigde kostenoptie"),"",S97="Dit kostentype hoeft u niet op te geven. Hiervoor wordt een forfait berekend.","",AND(K97&lt;&gt;"",OR(F97="Eigen arbeid",F97="Loonkosten")),(K97*M97)*0.4,AND(K97&lt;&gt;"",F97="IKS Loonkosten"),0,O97&gt;0,O97*0.23,O97 &lt;=0,0)</f>
        <v/>
      </c>
      <c r="S97" s="73" t="str" cm="1">
        <f t="array" ref="S97">IFERROR(_xlfn.IFS(AND($C$3="Vereenvoudigde kostenoptie voor arbeidskosten",G97&lt;&gt;"",G97&lt;&gt;"Overige kosten"),"Dit kostentype hoeft u niet op te geven. Hiervoor wordt een forfait berekend.",AND($C$3="Vereenvoudigde kostenoptie voor overige kosten",G97&lt;&gt;"",G97="Overige kosten"),"Dit kostentype hoeft u niet op te geven. Hiervoor wordt een forfait berekend."),"")</f>
        <v/>
      </c>
      <c r="T97" s="120"/>
    </row>
    <row r="98" spans="1:20" ht="15" customHeight="1" x14ac:dyDescent="0.25">
      <c r="A98" s="8">
        <v>93</v>
      </c>
      <c r="B98" s="122"/>
      <c r="C98" s="122"/>
      <c r="D98" s="122"/>
      <c r="E98" s="122"/>
      <c r="F98" s="122"/>
      <c r="G98" s="121" t="str">
        <f>IFERROR(VLOOKUP(F98,Kostentypen!$A$3:$C$20,2,FALSE),"")</f>
        <v/>
      </c>
      <c r="H98" s="121" t="str">
        <f>IFERROR(VLOOKUP(F98,Kostentypen!$A$3:$D$20,3,FALSE),"")</f>
        <v/>
      </c>
      <c r="I98" s="124"/>
      <c r="J98" s="71" t="str" cm="1">
        <f t="array" ref="J98">_xlfn.IFNA(_xlfn.IFS($C$3="Vereenvoudigde kostenoptie voor arbeidskosten","",AND($C$3="Geen vereenvoudigde kostenoptie",$H98="Vast tarief"),VLOOKUP($F98,'Vast tarief'!$B$3:$D$8,2,FALSE),AND($C$3="Vereenvoudigde kostenoptie voor overige kosten",$H98="Vast tarief"),VLOOKUP($F98,'Vast tarief'!$B$3:$D$8,3,FALSE),AND($H98="Uurtarief",$I98=""),0,AND($H98="Uurtarief", $F98="Loonkosten"),VLOOKUP(I98,'4. Uurtarief loonkosten'!$B$6:$P$55,13,FALSE),AND($H98="Uurtarief", $F98="IKS Loonkosten"),VLOOKUP(I98,'4. Uurtarief loonkosten'!$B$6:$P$55,15,FALSE)),"")</f>
        <v/>
      </c>
      <c r="K98" s="71" t="str" cm="1">
        <f t="array" ref="K98">_xlfn.IFNA(_xlfn.IFS($C$3="Vereenvoudigde kostenoptie voor arbeidskosten","",AND($C$3="Geen vereenvoudigde kostenoptie",$H98="Vast tarief"),VLOOKUP($F98,'Vast tarief'!$B$3:$D$8,2,FALSE),AND($C$3="Vereenvoudigde kostenoptie voor overige kosten",$H98="Vast tarief"),VLOOKUP($F98,'Vast tarief'!$B$3:$D$8,3,FALSE),AND($H98="Uurtarief",$I98=""),0,AND($H98="Uurtarief", $F98="Loonkosten"),VLOOKUP(I98,'4. Uurtarief loonkosten'!$B$6:$O$55,14,FALSE),AND($H98="Uurtarief", $F98="IKS Loonkosten"),VLOOKUP(I98,'4. Uurtarief loonkosten'!$B$6:$Q$55,16,FALSE)),"")</f>
        <v/>
      </c>
      <c r="L98" s="122"/>
      <c r="M98" s="122"/>
      <c r="N98" s="123"/>
      <c r="O98" s="123"/>
      <c r="P98" s="6" t="str" cm="1">
        <f t="array" ref="P98">_xlfn.IFNA(_xlfn.IFS(S98="Dit kostentype hoeft u niet op te geven. Hiervoor wordt een forfait berekend.","",AND(J98&lt;&gt;"",OR(H98="Uurtarief",H98="Vast tarief")),J98*L98,N98&gt;0,N98),"")</f>
        <v/>
      </c>
      <c r="Q98" s="6" t="str" cm="1">
        <f t="array" ref="Q98">_xlfn.IFNA(_xlfn.IFS(S98="Dit kostentype hoeft u niet op te geven. Hiervoor wordt een forfait berekend.","",AND(K98&lt;&gt;"",OR(H98="Uurtarief",H98="Vast tarief")),K98*M98,O98&gt;0,O98),"")</f>
        <v/>
      </c>
      <c r="R98" s="6" t="str" cm="1">
        <f t="array" ref="R98">_xlfn.IFS(OR(F98="",$C$3="Kies een berekeningsmethode op tabblad 'Begrotingsoverzicht'",$C$3="Geen vereenvoudigde kostenoptie"),"",S98="Dit kostentype hoeft u niet op te geven. Hiervoor wordt een forfait berekend.","",AND(K98&lt;&gt;"",OR(F98="Eigen arbeid",F98="Loonkosten")),(K98*M98)*0.4,AND(K98&lt;&gt;"",F98="IKS Loonkosten"),0,O98&gt;0,O98*0.23,O98 &lt;=0,0)</f>
        <v/>
      </c>
      <c r="S98" s="73" t="str" cm="1">
        <f t="array" ref="S98">IFERROR(_xlfn.IFS(AND($C$3="Vereenvoudigde kostenoptie voor arbeidskosten",G98&lt;&gt;"",G98&lt;&gt;"Overige kosten"),"Dit kostentype hoeft u niet op te geven. Hiervoor wordt een forfait berekend.",AND($C$3="Vereenvoudigde kostenoptie voor overige kosten",G98&lt;&gt;"",G98="Overige kosten"),"Dit kostentype hoeft u niet op te geven. Hiervoor wordt een forfait berekend."),"")</f>
        <v/>
      </c>
      <c r="T98" s="120"/>
    </row>
    <row r="99" spans="1:20" ht="15" customHeight="1" x14ac:dyDescent="0.25">
      <c r="A99" s="8">
        <v>94</v>
      </c>
      <c r="B99" s="122"/>
      <c r="C99" s="122"/>
      <c r="D99" s="122"/>
      <c r="E99" s="122"/>
      <c r="F99" s="122"/>
      <c r="G99" s="121" t="str">
        <f>IFERROR(VLOOKUP(F99,Kostentypen!$A$3:$C$20,2,FALSE),"")</f>
        <v/>
      </c>
      <c r="H99" s="121" t="str">
        <f>IFERROR(VLOOKUP(F99,Kostentypen!$A$3:$D$20,3,FALSE),"")</f>
        <v/>
      </c>
      <c r="I99" s="124"/>
      <c r="J99" s="71" t="str" cm="1">
        <f t="array" ref="J99">_xlfn.IFNA(_xlfn.IFS($C$3="Vereenvoudigde kostenoptie voor arbeidskosten","",AND($C$3="Geen vereenvoudigde kostenoptie",$H99="Vast tarief"),VLOOKUP($F99,'Vast tarief'!$B$3:$D$8,2,FALSE),AND($C$3="Vereenvoudigde kostenoptie voor overige kosten",$H99="Vast tarief"),VLOOKUP($F99,'Vast tarief'!$B$3:$D$8,3,FALSE),AND($H99="Uurtarief",$I99=""),0,AND($H99="Uurtarief", $F99="Loonkosten"),VLOOKUP(I99,'4. Uurtarief loonkosten'!$B$6:$P$55,13,FALSE),AND($H99="Uurtarief", $F99="IKS Loonkosten"),VLOOKUP(I99,'4. Uurtarief loonkosten'!$B$6:$P$55,15,FALSE)),"")</f>
        <v/>
      </c>
      <c r="K99" s="71" t="str" cm="1">
        <f t="array" ref="K99">_xlfn.IFNA(_xlfn.IFS($C$3="Vereenvoudigde kostenoptie voor arbeidskosten","",AND($C$3="Geen vereenvoudigde kostenoptie",$H99="Vast tarief"),VLOOKUP($F99,'Vast tarief'!$B$3:$D$8,2,FALSE),AND($C$3="Vereenvoudigde kostenoptie voor overige kosten",$H99="Vast tarief"),VLOOKUP($F99,'Vast tarief'!$B$3:$D$8,3,FALSE),AND($H99="Uurtarief",$I99=""),0,AND($H99="Uurtarief", $F99="Loonkosten"),VLOOKUP(I99,'4. Uurtarief loonkosten'!$B$6:$O$55,14,FALSE),AND($H99="Uurtarief", $F99="IKS Loonkosten"),VLOOKUP(I99,'4. Uurtarief loonkosten'!$B$6:$Q$55,16,FALSE)),"")</f>
        <v/>
      </c>
      <c r="L99" s="122"/>
      <c r="M99" s="122"/>
      <c r="N99" s="123"/>
      <c r="O99" s="123"/>
      <c r="P99" s="6" t="str" cm="1">
        <f t="array" ref="P99">_xlfn.IFNA(_xlfn.IFS(S99="Dit kostentype hoeft u niet op te geven. Hiervoor wordt een forfait berekend.","",AND(J99&lt;&gt;"",OR(H99="Uurtarief",H99="Vast tarief")),J99*L99,N99&gt;0,N99),"")</f>
        <v/>
      </c>
      <c r="Q99" s="6" t="str" cm="1">
        <f t="array" ref="Q99">_xlfn.IFNA(_xlfn.IFS(S99="Dit kostentype hoeft u niet op te geven. Hiervoor wordt een forfait berekend.","",AND(K99&lt;&gt;"",OR(H99="Uurtarief",H99="Vast tarief")),K99*M99,O99&gt;0,O99),"")</f>
        <v/>
      </c>
      <c r="R99" s="6" t="str" cm="1">
        <f t="array" ref="R99">_xlfn.IFS(OR(F99="",$C$3="Kies een berekeningsmethode op tabblad 'Begrotingsoverzicht'",$C$3="Geen vereenvoudigde kostenoptie"),"",S99="Dit kostentype hoeft u niet op te geven. Hiervoor wordt een forfait berekend.","",AND(K99&lt;&gt;"",OR(F99="Eigen arbeid",F99="Loonkosten")),(K99*M99)*0.4,AND(K99&lt;&gt;"",F99="IKS Loonkosten"),0,O99&gt;0,O99*0.23,O99 &lt;=0,0)</f>
        <v/>
      </c>
      <c r="S99" s="73" t="str" cm="1">
        <f t="array" ref="S99">IFERROR(_xlfn.IFS(AND($C$3="Vereenvoudigde kostenoptie voor arbeidskosten",G99&lt;&gt;"",G99&lt;&gt;"Overige kosten"),"Dit kostentype hoeft u niet op te geven. Hiervoor wordt een forfait berekend.",AND($C$3="Vereenvoudigde kostenoptie voor overige kosten",G99&lt;&gt;"",G99="Overige kosten"),"Dit kostentype hoeft u niet op te geven. Hiervoor wordt een forfait berekend."),"")</f>
        <v/>
      </c>
      <c r="T99" s="120"/>
    </row>
    <row r="100" spans="1:20" ht="15" customHeight="1" x14ac:dyDescent="0.25">
      <c r="A100" s="8">
        <v>95</v>
      </c>
      <c r="B100" s="122"/>
      <c r="C100" s="122"/>
      <c r="D100" s="122"/>
      <c r="E100" s="122"/>
      <c r="F100" s="122"/>
      <c r="G100" s="121" t="str">
        <f>IFERROR(VLOOKUP(F100,Kostentypen!$A$3:$C$20,2,FALSE),"")</f>
        <v/>
      </c>
      <c r="H100" s="121" t="str">
        <f>IFERROR(VLOOKUP(F100,Kostentypen!$A$3:$D$20,3,FALSE),"")</f>
        <v/>
      </c>
      <c r="I100" s="124"/>
      <c r="J100" s="71" t="str" cm="1">
        <f t="array" ref="J100">_xlfn.IFNA(_xlfn.IFS($C$3="Vereenvoudigde kostenoptie voor arbeidskosten","",AND($C$3="Geen vereenvoudigde kostenoptie",$H100="Vast tarief"),VLOOKUP($F100,'Vast tarief'!$B$3:$D$8,2,FALSE),AND($C$3="Vereenvoudigde kostenoptie voor overige kosten",$H100="Vast tarief"),VLOOKUP($F100,'Vast tarief'!$B$3:$D$8,3,FALSE),AND($H100="Uurtarief",$I100=""),0,AND($H100="Uurtarief", $F100="Loonkosten"),VLOOKUP(I100,'4. Uurtarief loonkosten'!$B$6:$P$55,13,FALSE),AND($H100="Uurtarief", $F100="IKS Loonkosten"),VLOOKUP(I100,'4. Uurtarief loonkosten'!$B$6:$P$55,15,FALSE)),"")</f>
        <v/>
      </c>
      <c r="K100" s="71" t="str" cm="1">
        <f t="array" ref="K100">_xlfn.IFNA(_xlfn.IFS($C$3="Vereenvoudigde kostenoptie voor arbeidskosten","",AND($C$3="Geen vereenvoudigde kostenoptie",$H100="Vast tarief"),VLOOKUP($F100,'Vast tarief'!$B$3:$D$8,2,FALSE),AND($C$3="Vereenvoudigde kostenoptie voor overige kosten",$H100="Vast tarief"),VLOOKUP($F100,'Vast tarief'!$B$3:$D$8,3,FALSE),AND($H100="Uurtarief",$I100=""),0,AND($H100="Uurtarief", $F100="Loonkosten"),VLOOKUP(I100,'4. Uurtarief loonkosten'!$B$6:$O$55,14,FALSE),AND($H100="Uurtarief", $F100="IKS Loonkosten"),VLOOKUP(I100,'4. Uurtarief loonkosten'!$B$6:$Q$55,16,FALSE)),"")</f>
        <v/>
      </c>
      <c r="L100" s="122"/>
      <c r="M100" s="122"/>
      <c r="N100" s="123"/>
      <c r="O100" s="123"/>
      <c r="P100" s="6" t="str" cm="1">
        <f t="array" ref="P100">_xlfn.IFNA(_xlfn.IFS(S100="Dit kostentype hoeft u niet op te geven. Hiervoor wordt een forfait berekend.","",AND(J100&lt;&gt;"",OR(H100="Uurtarief",H100="Vast tarief")),J100*L100,N100&gt;0,N100),"")</f>
        <v/>
      </c>
      <c r="Q100" s="6" t="str" cm="1">
        <f t="array" ref="Q100">_xlfn.IFNA(_xlfn.IFS(S100="Dit kostentype hoeft u niet op te geven. Hiervoor wordt een forfait berekend.","",AND(K100&lt;&gt;"",OR(H100="Uurtarief",H100="Vast tarief")),K100*M100,O100&gt;0,O100),"")</f>
        <v/>
      </c>
      <c r="R100" s="6" t="str" cm="1">
        <f t="array" ref="R100">_xlfn.IFS(OR(F100="",$C$3="Kies een berekeningsmethode op tabblad 'Begrotingsoverzicht'",$C$3="Geen vereenvoudigde kostenoptie"),"",S100="Dit kostentype hoeft u niet op te geven. Hiervoor wordt een forfait berekend.","",AND(K100&lt;&gt;"",OR(F100="Eigen arbeid",F100="Loonkosten")),(K100*M100)*0.4,AND(K100&lt;&gt;"",F100="IKS Loonkosten"),0,O100&gt;0,O100*0.23,O100 &lt;=0,0)</f>
        <v/>
      </c>
      <c r="S100" s="73" t="str" cm="1">
        <f t="array" ref="S100">IFERROR(_xlfn.IFS(AND($C$3="Vereenvoudigde kostenoptie voor arbeidskosten",G100&lt;&gt;"",G100&lt;&gt;"Overige kosten"),"Dit kostentype hoeft u niet op te geven. Hiervoor wordt een forfait berekend.",AND($C$3="Vereenvoudigde kostenoptie voor overige kosten",G100&lt;&gt;"",G100="Overige kosten"),"Dit kostentype hoeft u niet op te geven. Hiervoor wordt een forfait berekend."),"")</f>
        <v/>
      </c>
      <c r="T100" s="120"/>
    </row>
    <row r="101" spans="1:20" ht="15" customHeight="1" x14ac:dyDescent="0.25">
      <c r="A101" s="8">
        <v>96</v>
      </c>
      <c r="B101" s="122"/>
      <c r="C101" s="122"/>
      <c r="D101" s="122"/>
      <c r="E101" s="122"/>
      <c r="F101" s="122"/>
      <c r="G101" s="121" t="str">
        <f>IFERROR(VLOOKUP(F101,Kostentypen!$A$3:$C$20,2,FALSE),"")</f>
        <v/>
      </c>
      <c r="H101" s="121" t="str">
        <f>IFERROR(VLOOKUP(F101,Kostentypen!$A$3:$D$20,3,FALSE),"")</f>
        <v/>
      </c>
      <c r="I101" s="124"/>
      <c r="J101" s="71" t="str" cm="1">
        <f t="array" ref="J101">_xlfn.IFNA(_xlfn.IFS($C$3="Vereenvoudigde kostenoptie voor arbeidskosten","",AND($C$3="Geen vereenvoudigde kostenoptie",$H101="Vast tarief"),VLOOKUP($F101,'Vast tarief'!$B$3:$D$8,2,FALSE),AND($C$3="Vereenvoudigde kostenoptie voor overige kosten",$H101="Vast tarief"),VLOOKUP($F101,'Vast tarief'!$B$3:$D$8,3,FALSE),AND($H101="Uurtarief",$I101=""),0,AND($H101="Uurtarief", $F101="Loonkosten"),VLOOKUP(I101,'4. Uurtarief loonkosten'!$B$6:$P$55,13,FALSE),AND($H101="Uurtarief", $F101="IKS Loonkosten"),VLOOKUP(I101,'4. Uurtarief loonkosten'!$B$6:$P$55,15,FALSE)),"")</f>
        <v/>
      </c>
      <c r="K101" s="71" t="str" cm="1">
        <f t="array" ref="K101">_xlfn.IFNA(_xlfn.IFS($C$3="Vereenvoudigde kostenoptie voor arbeidskosten","",AND($C$3="Geen vereenvoudigde kostenoptie",$H101="Vast tarief"),VLOOKUP($F101,'Vast tarief'!$B$3:$D$8,2,FALSE),AND($C$3="Vereenvoudigde kostenoptie voor overige kosten",$H101="Vast tarief"),VLOOKUP($F101,'Vast tarief'!$B$3:$D$8,3,FALSE),AND($H101="Uurtarief",$I101=""),0,AND($H101="Uurtarief", $F101="Loonkosten"),VLOOKUP(I101,'4. Uurtarief loonkosten'!$B$6:$O$55,14,FALSE),AND($H101="Uurtarief", $F101="IKS Loonkosten"),VLOOKUP(I101,'4. Uurtarief loonkosten'!$B$6:$Q$55,16,FALSE)),"")</f>
        <v/>
      </c>
      <c r="L101" s="122"/>
      <c r="M101" s="122"/>
      <c r="N101" s="123"/>
      <c r="O101" s="123"/>
      <c r="P101" s="6" t="str" cm="1">
        <f t="array" ref="P101">_xlfn.IFNA(_xlfn.IFS(S101="Dit kostentype hoeft u niet op te geven. Hiervoor wordt een forfait berekend.","",AND(J101&lt;&gt;"",OR(H101="Uurtarief",H101="Vast tarief")),J101*L101,N101&gt;0,N101),"")</f>
        <v/>
      </c>
      <c r="Q101" s="6" t="str" cm="1">
        <f t="array" ref="Q101">_xlfn.IFNA(_xlfn.IFS(S101="Dit kostentype hoeft u niet op te geven. Hiervoor wordt een forfait berekend.","",AND(K101&lt;&gt;"",OR(H101="Uurtarief",H101="Vast tarief")),K101*M101,O101&gt;0,O101),"")</f>
        <v/>
      </c>
      <c r="R101" s="6" t="str" cm="1">
        <f t="array" ref="R101">_xlfn.IFS(OR(F101="",$C$3="Kies een berekeningsmethode op tabblad 'Begrotingsoverzicht'",$C$3="Geen vereenvoudigde kostenoptie"),"",S101="Dit kostentype hoeft u niet op te geven. Hiervoor wordt een forfait berekend.","",AND(K101&lt;&gt;"",OR(F101="Eigen arbeid",F101="Loonkosten")),(K101*M101)*0.4,AND(K101&lt;&gt;"",F101="IKS Loonkosten"),0,O101&gt;0,O101*0.23,O101 &lt;=0,0)</f>
        <v/>
      </c>
      <c r="S101" s="73" t="str" cm="1">
        <f t="array" ref="S101">IFERROR(_xlfn.IFS(AND($C$3="Vereenvoudigde kostenoptie voor arbeidskosten",G101&lt;&gt;"",G101&lt;&gt;"Overige kosten"),"Dit kostentype hoeft u niet op te geven. Hiervoor wordt een forfait berekend.",AND($C$3="Vereenvoudigde kostenoptie voor overige kosten",G101&lt;&gt;"",G101="Overige kosten"),"Dit kostentype hoeft u niet op te geven. Hiervoor wordt een forfait berekend."),"")</f>
        <v/>
      </c>
      <c r="T101" s="120"/>
    </row>
    <row r="102" spans="1:20" ht="15" customHeight="1" x14ac:dyDescent="0.25">
      <c r="A102" s="8">
        <v>97</v>
      </c>
      <c r="B102" s="122"/>
      <c r="C102" s="122"/>
      <c r="D102" s="122"/>
      <c r="E102" s="122"/>
      <c r="F102" s="122"/>
      <c r="G102" s="121" t="str">
        <f>IFERROR(VLOOKUP(F102,Kostentypen!$A$3:$C$20,2,FALSE),"")</f>
        <v/>
      </c>
      <c r="H102" s="121" t="str">
        <f>IFERROR(VLOOKUP(F102,Kostentypen!$A$3:$D$20,3,FALSE),"")</f>
        <v/>
      </c>
      <c r="I102" s="124"/>
      <c r="J102" s="71" t="str" cm="1">
        <f t="array" ref="J102">_xlfn.IFNA(_xlfn.IFS($C$3="Vereenvoudigde kostenoptie voor arbeidskosten","",AND($C$3="Geen vereenvoudigde kostenoptie",$H102="Vast tarief"),VLOOKUP($F102,'Vast tarief'!$B$3:$D$8,2,FALSE),AND($C$3="Vereenvoudigde kostenoptie voor overige kosten",$H102="Vast tarief"),VLOOKUP($F102,'Vast tarief'!$B$3:$D$8,3,FALSE),AND($H102="Uurtarief",$I102=""),0,AND($H102="Uurtarief", $F102="Loonkosten"),VLOOKUP(I102,'4. Uurtarief loonkosten'!$B$6:$P$55,13,FALSE),AND($H102="Uurtarief", $F102="IKS Loonkosten"),VLOOKUP(I102,'4. Uurtarief loonkosten'!$B$6:$P$55,15,FALSE)),"")</f>
        <v/>
      </c>
      <c r="K102" s="71" t="str" cm="1">
        <f t="array" ref="K102">_xlfn.IFNA(_xlfn.IFS($C$3="Vereenvoudigde kostenoptie voor arbeidskosten","",AND($C$3="Geen vereenvoudigde kostenoptie",$H102="Vast tarief"),VLOOKUP($F102,'Vast tarief'!$B$3:$D$8,2,FALSE),AND($C$3="Vereenvoudigde kostenoptie voor overige kosten",$H102="Vast tarief"),VLOOKUP($F102,'Vast tarief'!$B$3:$D$8,3,FALSE),AND($H102="Uurtarief",$I102=""),0,AND($H102="Uurtarief", $F102="Loonkosten"),VLOOKUP(I102,'4. Uurtarief loonkosten'!$B$6:$O$55,14,FALSE),AND($H102="Uurtarief", $F102="IKS Loonkosten"),VLOOKUP(I102,'4. Uurtarief loonkosten'!$B$6:$Q$55,16,FALSE)),"")</f>
        <v/>
      </c>
      <c r="L102" s="122"/>
      <c r="M102" s="122"/>
      <c r="N102" s="123"/>
      <c r="O102" s="123"/>
      <c r="P102" s="6" t="str" cm="1">
        <f t="array" ref="P102">_xlfn.IFNA(_xlfn.IFS(S102="Dit kostentype hoeft u niet op te geven. Hiervoor wordt een forfait berekend.","",AND(J102&lt;&gt;"",OR(H102="Uurtarief",H102="Vast tarief")),J102*L102,N102&gt;0,N102),"")</f>
        <v/>
      </c>
      <c r="Q102" s="6" t="str" cm="1">
        <f t="array" ref="Q102">_xlfn.IFNA(_xlfn.IFS(S102="Dit kostentype hoeft u niet op te geven. Hiervoor wordt een forfait berekend.","",AND(K102&lt;&gt;"",OR(H102="Uurtarief",H102="Vast tarief")),K102*M102,O102&gt;0,O102),"")</f>
        <v/>
      </c>
      <c r="R102" s="6" t="str" cm="1">
        <f t="array" ref="R102">_xlfn.IFS(OR(F102="",$C$3="Kies een berekeningsmethode op tabblad 'Begrotingsoverzicht'",$C$3="Geen vereenvoudigde kostenoptie"),"",S102="Dit kostentype hoeft u niet op te geven. Hiervoor wordt een forfait berekend.","",AND(K102&lt;&gt;"",OR(F102="Eigen arbeid",F102="Loonkosten")),(K102*M102)*0.4,AND(K102&lt;&gt;"",F102="IKS Loonkosten"),0,O102&gt;0,O102*0.23,O102 &lt;=0,0)</f>
        <v/>
      </c>
      <c r="S102" s="73" t="str" cm="1">
        <f t="array" ref="S102">IFERROR(_xlfn.IFS(AND($C$3="Vereenvoudigde kostenoptie voor arbeidskosten",G102&lt;&gt;"",G102&lt;&gt;"Overige kosten"),"Dit kostentype hoeft u niet op te geven. Hiervoor wordt een forfait berekend.",AND($C$3="Vereenvoudigde kostenoptie voor overige kosten",G102&lt;&gt;"",G102="Overige kosten"),"Dit kostentype hoeft u niet op te geven. Hiervoor wordt een forfait berekend."),"")</f>
        <v/>
      </c>
      <c r="T102" s="120"/>
    </row>
    <row r="103" spans="1:20" ht="15" customHeight="1" x14ac:dyDescent="0.25">
      <c r="A103" s="8">
        <v>98</v>
      </c>
      <c r="B103" s="122"/>
      <c r="C103" s="122"/>
      <c r="D103" s="122"/>
      <c r="E103" s="122"/>
      <c r="F103" s="122"/>
      <c r="G103" s="121" t="str">
        <f>IFERROR(VLOOKUP(F103,Kostentypen!$A$3:$C$20,2,FALSE),"")</f>
        <v/>
      </c>
      <c r="H103" s="121" t="str">
        <f>IFERROR(VLOOKUP(F103,Kostentypen!$A$3:$D$20,3,FALSE),"")</f>
        <v/>
      </c>
      <c r="I103" s="124"/>
      <c r="J103" s="71" t="str" cm="1">
        <f t="array" ref="J103">_xlfn.IFNA(_xlfn.IFS($C$3="Vereenvoudigde kostenoptie voor arbeidskosten","",AND($C$3="Geen vereenvoudigde kostenoptie",$H103="Vast tarief"),VLOOKUP($F103,'Vast tarief'!$B$3:$D$8,2,FALSE),AND($C$3="Vereenvoudigde kostenoptie voor overige kosten",$H103="Vast tarief"),VLOOKUP($F103,'Vast tarief'!$B$3:$D$8,3,FALSE),AND($H103="Uurtarief",$I103=""),0,AND($H103="Uurtarief", $F103="Loonkosten"),VLOOKUP(I103,'4. Uurtarief loonkosten'!$B$6:$P$55,13,FALSE),AND($H103="Uurtarief", $F103="IKS Loonkosten"),VLOOKUP(I103,'4. Uurtarief loonkosten'!$B$6:$P$55,15,FALSE)),"")</f>
        <v/>
      </c>
      <c r="K103" s="71" t="str" cm="1">
        <f t="array" ref="K103">_xlfn.IFNA(_xlfn.IFS($C$3="Vereenvoudigde kostenoptie voor arbeidskosten","",AND($C$3="Geen vereenvoudigde kostenoptie",$H103="Vast tarief"),VLOOKUP($F103,'Vast tarief'!$B$3:$D$8,2,FALSE),AND($C$3="Vereenvoudigde kostenoptie voor overige kosten",$H103="Vast tarief"),VLOOKUP($F103,'Vast tarief'!$B$3:$D$8,3,FALSE),AND($H103="Uurtarief",$I103=""),0,AND($H103="Uurtarief", $F103="Loonkosten"),VLOOKUP(I103,'4. Uurtarief loonkosten'!$B$6:$O$55,14,FALSE),AND($H103="Uurtarief", $F103="IKS Loonkosten"),VLOOKUP(I103,'4. Uurtarief loonkosten'!$B$6:$Q$55,16,FALSE)),"")</f>
        <v/>
      </c>
      <c r="L103" s="122"/>
      <c r="M103" s="122"/>
      <c r="N103" s="123"/>
      <c r="O103" s="123"/>
      <c r="P103" s="6" t="str" cm="1">
        <f t="array" ref="P103">_xlfn.IFNA(_xlfn.IFS(S103="Dit kostentype hoeft u niet op te geven. Hiervoor wordt een forfait berekend.","",AND(J103&lt;&gt;"",OR(H103="Uurtarief",H103="Vast tarief")),J103*L103,N103&gt;0,N103),"")</f>
        <v/>
      </c>
      <c r="Q103" s="6" t="str" cm="1">
        <f t="array" ref="Q103">_xlfn.IFNA(_xlfn.IFS(S103="Dit kostentype hoeft u niet op te geven. Hiervoor wordt een forfait berekend.","",AND(K103&lt;&gt;"",OR(H103="Uurtarief",H103="Vast tarief")),K103*M103,O103&gt;0,O103),"")</f>
        <v/>
      </c>
      <c r="R103" s="6" t="str" cm="1">
        <f t="array" ref="R103">_xlfn.IFS(OR(F103="",$C$3="Kies een berekeningsmethode op tabblad 'Begrotingsoverzicht'",$C$3="Geen vereenvoudigde kostenoptie"),"",S103="Dit kostentype hoeft u niet op te geven. Hiervoor wordt een forfait berekend.","",AND(K103&lt;&gt;"",OR(F103="Eigen arbeid",F103="Loonkosten")),(K103*M103)*0.4,AND(K103&lt;&gt;"",F103="IKS Loonkosten"),0,O103&gt;0,O103*0.23,O103 &lt;=0,0)</f>
        <v/>
      </c>
      <c r="S103" s="73" t="str" cm="1">
        <f t="array" ref="S103">IFERROR(_xlfn.IFS(AND($C$3="Vereenvoudigde kostenoptie voor arbeidskosten",G103&lt;&gt;"",G103&lt;&gt;"Overige kosten"),"Dit kostentype hoeft u niet op te geven. Hiervoor wordt een forfait berekend.",AND($C$3="Vereenvoudigde kostenoptie voor overige kosten",G103&lt;&gt;"",G103="Overige kosten"),"Dit kostentype hoeft u niet op te geven. Hiervoor wordt een forfait berekend."),"")</f>
        <v/>
      </c>
      <c r="T103" s="120"/>
    </row>
    <row r="104" spans="1:20" ht="15" customHeight="1" x14ac:dyDescent="0.25">
      <c r="A104" s="8">
        <v>99</v>
      </c>
      <c r="B104" s="122"/>
      <c r="C104" s="122"/>
      <c r="D104" s="122"/>
      <c r="E104" s="122"/>
      <c r="F104" s="122"/>
      <c r="G104" s="121" t="str">
        <f>IFERROR(VLOOKUP(F104,Kostentypen!$A$3:$C$20,2,FALSE),"")</f>
        <v/>
      </c>
      <c r="H104" s="121" t="str">
        <f>IFERROR(VLOOKUP(F104,Kostentypen!$A$3:$D$20,3,FALSE),"")</f>
        <v/>
      </c>
      <c r="I104" s="124"/>
      <c r="J104" s="71" t="str" cm="1">
        <f t="array" ref="J104">_xlfn.IFNA(_xlfn.IFS($C$3="Vereenvoudigde kostenoptie voor arbeidskosten","",AND($C$3="Geen vereenvoudigde kostenoptie",$H104="Vast tarief"),VLOOKUP($F104,'Vast tarief'!$B$3:$D$8,2,FALSE),AND($C$3="Vereenvoudigde kostenoptie voor overige kosten",$H104="Vast tarief"),VLOOKUP($F104,'Vast tarief'!$B$3:$D$8,3,FALSE),AND($H104="Uurtarief",$I104=""),0,AND($H104="Uurtarief", $F104="Loonkosten"),VLOOKUP(I104,'4. Uurtarief loonkosten'!$B$6:$P$55,13,FALSE),AND($H104="Uurtarief", $F104="IKS Loonkosten"),VLOOKUP(I104,'4. Uurtarief loonkosten'!$B$6:$P$55,15,FALSE)),"")</f>
        <v/>
      </c>
      <c r="K104" s="71" t="str" cm="1">
        <f t="array" ref="K104">_xlfn.IFNA(_xlfn.IFS($C$3="Vereenvoudigde kostenoptie voor arbeidskosten","",AND($C$3="Geen vereenvoudigde kostenoptie",$H104="Vast tarief"),VLOOKUP($F104,'Vast tarief'!$B$3:$D$8,2,FALSE),AND($C$3="Vereenvoudigde kostenoptie voor overige kosten",$H104="Vast tarief"),VLOOKUP($F104,'Vast tarief'!$B$3:$D$8,3,FALSE),AND($H104="Uurtarief",$I104=""),0,AND($H104="Uurtarief", $F104="Loonkosten"),VLOOKUP(I104,'4. Uurtarief loonkosten'!$B$6:$O$55,14,FALSE),AND($H104="Uurtarief", $F104="IKS Loonkosten"),VLOOKUP(I104,'4. Uurtarief loonkosten'!$B$6:$Q$55,16,FALSE)),"")</f>
        <v/>
      </c>
      <c r="L104" s="122"/>
      <c r="M104" s="122"/>
      <c r="N104" s="123"/>
      <c r="O104" s="123"/>
      <c r="P104" s="6" t="str" cm="1">
        <f t="array" ref="P104">_xlfn.IFNA(_xlfn.IFS(S104="Dit kostentype hoeft u niet op te geven. Hiervoor wordt een forfait berekend.","",AND(J104&lt;&gt;"",OR(H104="Uurtarief",H104="Vast tarief")),J104*L104,N104&gt;0,N104),"")</f>
        <v/>
      </c>
      <c r="Q104" s="6" t="str" cm="1">
        <f t="array" ref="Q104">_xlfn.IFNA(_xlfn.IFS(S104="Dit kostentype hoeft u niet op te geven. Hiervoor wordt een forfait berekend.","",AND(K104&lt;&gt;"",OR(H104="Uurtarief",H104="Vast tarief")),K104*M104,O104&gt;0,O104),"")</f>
        <v/>
      </c>
      <c r="R104" s="6" t="str" cm="1">
        <f t="array" ref="R104">_xlfn.IFS(OR(F104="",$C$3="Kies een berekeningsmethode op tabblad 'Begrotingsoverzicht'",$C$3="Geen vereenvoudigde kostenoptie"),"",S104="Dit kostentype hoeft u niet op te geven. Hiervoor wordt een forfait berekend.","",AND(K104&lt;&gt;"",OR(F104="Eigen arbeid",F104="Loonkosten")),(K104*M104)*0.4,AND(K104&lt;&gt;"",F104="IKS Loonkosten"),0,O104&gt;0,O104*0.23,O104 &lt;=0,0)</f>
        <v/>
      </c>
      <c r="S104" s="73" t="str" cm="1">
        <f t="array" ref="S104">IFERROR(_xlfn.IFS(AND($C$3="Vereenvoudigde kostenoptie voor arbeidskosten",G104&lt;&gt;"",G104&lt;&gt;"Overige kosten"),"Dit kostentype hoeft u niet op te geven. Hiervoor wordt een forfait berekend.",AND($C$3="Vereenvoudigde kostenoptie voor overige kosten",G104&lt;&gt;"",G104="Overige kosten"),"Dit kostentype hoeft u niet op te geven. Hiervoor wordt een forfait berekend."),"")</f>
        <v/>
      </c>
      <c r="T104" s="120"/>
    </row>
    <row r="105" spans="1:20" ht="15" customHeight="1" x14ac:dyDescent="0.25">
      <c r="A105" s="8">
        <v>100</v>
      </c>
      <c r="B105" s="122"/>
      <c r="C105" s="122"/>
      <c r="D105" s="122"/>
      <c r="E105" s="122"/>
      <c r="F105" s="122"/>
      <c r="G105" s="121" t="str">
        <f>IFERROR(VLOOKUP(F105,Kostentypen!$A$3:$C$20,2,FALSE),"")</f>
        <v/>
      </c>
      <c r="H105" s="121" t="str">
        <f>IFERROR(VLOOKUP(F105,Kostentypen!$A$3:$D$20,3,FALSE),"")</f>
        <v/>
      </c>
      <c r="I105" s="124"/>
      <c r="J105" s="71" t="str" cm="1">
        <f t="array" ref="J105">_xlfn.IFNA(_xlfn.IFS($C$3="Vereenvoudigde kostenoptie voor arbeidskosten","",AND($C$3="Geen vereenvoudigde kostenoptie",$H105="Vast tarief"),VLOOKUP($F105,'Vast tarief'!$B$3:$D$8,2,FALSE),AND($C$3="Vereenvoudigde kostenoptie voor overige kosten",$H105="Vast tarief"),VLOOKUP($F105,'Vast tarief'!$B$3:$D$8,3,FALSE),AND($H105="Uurtarief",$I105=""),0,AND($H105="Uurtarief", $F105="Loonkosten"),VLOOKUP(I105,'4. Uurtarief loonkosten'!$B$6:$P$55,13,FALSE),AND($H105="Uurtarief", $F105="IKS Loonkosten"),VLOOKUP(I105,'4. Uurtarief loonkosten'!$B$6:$P$55,15,FALSE)),"")</f>
        <v/>
      </c>
      <c r="K105" s="71" t="str" cm="1">
        <f t="array" ref="K105">_xlfn.IFNA(_xlfn.IFS($C$3="Vereenvoudigde kostenoptie voor arbeidskosten","",AND($C$3="Geen vereenvoudigde kostenoptie",$H105="Vast tarief"),VLOOKUP($F105,'Vast tarief'!$B$3:$D$8,2,FALSE),AND($C$3="Vereenvoudigde kostenoptie voor overige kosten",$H105="Vast tarief"),VLOOKUP($F105,'Vast tarief'!$B$3:$D$8,3,FALSE),AND($H105="Uurtarief",$I105=""),0,AND($H105="Uurtarief", $F105="Loonkosten"),VLOOKUP(I105,'4. Uurtarief loonkosten'!$B$6:$O$55,14,FALSE),AND($H105="Uurtarief", $F105="IKS Loonkosten"),VLOOKUP(I105,'4. Uurtarief loonkosten'!$B$6:$Q$55,16,FALSE)),"")</f>
        <v/>
      </c>
      <c r="L105" s="122"/>
      <c r="M105" s="122"/>
      <c r="N105" s="123"/>
      <c r="O105" s="123"/>
      <c r="P105" s="6" t="str" cm="1">
        <f t="array" ref="P105">_xlfn.IFNA(_xlfn.IFS(S105="Dit kostentype hoeft u niet op te geven. Hiervoor wordt een forfait berekend.","",AND(J105&lt;&gt;"",OR(H105="Uurtarief",H105="Vast tarief")),J105*L105,N105&gt;0,N105),"")</f>
        <v/>
      </c>
      <c r="Q105" s="6" t="str" cm="1">
        <f t="array" ref="Q105">_xlfn.IFNA(_xlfn.IFS(S105="Dit kostentype hoeft u niet op te geven. Hiervoor wordt een forfait berekend.","",AND(K105&lt;&gt;"",OR(H105="Uurtarief",H105="Vast tarief")),K105*M105,O105&gt;0,O105),"")</f>
        <v/>
      </c>
      <c r="R105" s="6" t="str" cm="1">
        <f t="array" ref="R105">_xlfn.IFS(OR(F105="",$C$3="Kies een berekeningsmethode op tabblad 'Begrotingsoverzicht'",$C$3="Geen vereenvoudigde kostenoptie"),"",S105="Dit kostentype hoeft u niet op te geven. Hiervoor wordt een forfait berekend.","",AND(K105&lt;&gt;"",OR(F105="Eigen arbeid",F105="Loonkosten")),(K105*M105)*0.4,AND(K105&lt;&gt;"",F105="IKS Loonkosten"),0,O105&gt;0,O105*0.23,O105 &lt;=0,0)</f>
        <v/>
      </c>
      <c r="S105" s="73" t="str" cm="1">
        <f t="array" ref="S105">IFERROR(_xlfn.IFS(AND($C$3="Vereenvoudigde kostenoptie voor arbeidskosten",G105&lt;&gt;"",G105&lt;&gt;"Overige kosten"),"Dit kostentype hoeft u niet op te geven. Hiervoor wordt een forfait berekend.",AND($C$3="Vereenvoudigde kostenoptie voor overige kosten",G105&lt;&gt;"",G105="Overige kosten"),"Dit kostentype hoeft u niet op te geven. Hiervoor wordt een forfait berekend."),"")</f>
        <v/>
      </c>
      <c r="T105" s="120"/>
    </row>
    <row r="106" spans="1:20" ht="15" customHeight="1" x14ac:dyDescent="0.25">
      <c r="A106" s="107" t="s">
        <v>90</v>
      </c>
      <c r="B106" s="107"/>
    </row>
  </sheetData>
  <sheetProtection algorithmName="SHA-512" hashValue="TCWwn5fH8rvGeRoN3yjN/af1PRUkW24BOwsfeJBH1OHIzMvzDPfLNmiEQ8uC2ECvcjNplxk29iY8zEhXg5CRuQ==" saltValue="ti40lOyTJ4Za+YYYwUi58g==" spinCount="100000" sheet="1" formatCells="0" formatColumns="0" formatRows="0" autoFilter="0"/>
  <autoFilter ref="B5:G106" xr:uid="{873AF75B-4E8B-4520-84D7-CD51A78E3E73}"/>
  <mergeCells count="9">
    <mergeCell ref="C3:G3"/>
    <mergeCell ref="J2:O2"/>
    <mergeCell ref="T3:T5"/>
    <mergeCell ref="J3:K3"/>
    <mergeCell ref="L3:M3"/>
    <mergeCell ref="N3:O3"/>
    <mergeCell ref="P3:Q3"/>
    <mergeCell ref="P2:S2"/>
    <mergeCell ref="C2:G2"/>
  </mergeCells>
  <phoneticPr fontId="3" type="noConversion"/>
  <conditionalFormatting sqref="P6:R105">
    <cfRule type="expression" dxfId="22" priority="25">
      <formula>R6&lt;&gt;""</formula>
    </cfRule>
  </conditionalFormatting>
  <conditionalFormatting sqref="C6:C105">
    <cfRule type="expression" dxfId="21" priority="18">
      <formula>AND($Q6&lt;&gt;"",$Q6&lt;&gt;0,$C6="")</formula>
    </cfRule>
  </conditionalFormatting>
  <conditionalFormatting sqref="F6:F105">
    <cfRule type="expression" dxfId="20" priority="20">
      <formula>AND($C$3="Vereenvoudigde kostenoptie voor arbeidskosten",$G$6="Arbeidskosten")</formula>
    </cfRule>
    <cfRule type="expression" dxfId="19" priority="21">
      <formula>AND($C$3="Vereenvoudigde kostenoptie voor overige kosten",$G$6="Overige kosten")</formula>
    </cfRule>
  </conditionalFormatting>
  <conditionalFormatting sqref="B6:B105">
    <cfRule type="expression" dxfId="18" priority="19">
      <formula>AND($Q6&lt;&gt;"",$Q6&lt;&gt;0,$B6="")</formula>
    </cfRule>
  </conditionalFormatting>
  <conditionalFormatting sqref="D6:D105">
    <cfRule type="expression" dxfId="17" priority="26">
      <formula>AND($Q6&lt;&gt;"",$Q6&lt;&gt;0,$D6="")</formula>
    </cfRule>
  </conditionalFormatting>
  <conditionalFormatting sqref="K6:K105">
    <cfRule type="expression" dxfId="16" priority="10" stopIfTrue="1">
      <formula>$G6="-"</formula>
    </cfRule>
    <cfRule type="expression" dxfId="15" priority="12" stopIfTrue="1">
      <formula>AND($E6&lt;&gt;"",$C$3="Kies een berekeningsmethode op tabblad 'Begrotingsoverzicht'")</formula>
    </cfRule>
    <cfRule type="expression" dxfId="14" priority="13" stopIfTrue="1">
      <formula>$O6="Dit kostentype hoeft u niet op te geven. Hiervoor wordt een forfait berekend."</formula>
    </cfRule>
  </conditionalFormatting>
  <conditionalFormatting sqref="N6:O105">
    <cfRule type="expression" dxfId="13" priority="2" stopIfTrue="1">
      <formula>$H6="Uurtarief"</formula>
    </cfRule>
    <cfRule type="expression" dxfId="12" priority="9" stopIfTrue="1">
      <formula>$H6="Vast tarief"</formula>
    </cfRule>
  </conditionalFormatting>
  <conditionalFormatting sqref="I6:M105">
    <cfRule type="expression" dxfId="11" priority="24" stopIfTrue="1">
      <formula>AND($H6&lt;&gt;"",$H6&lt;&gt;"Vast tarief",$H6&lt;&gt;"Uurtarief")</formula>
    </cfRule>
    <cfRule type="expression" dxfId="10" priority="29" stopIfTrue="1">
      <formula>AND($F6&lt;&gt;"",$C$3="Kies een berekeningsmethode op tabblad 'Begrotingsoverzicht'")</formula>
    </cfRule>
    <cfRule type="expression" dxfId="9" priority="30" stopIfTrue="1">
      <formula>$S6="Dit kostentype hoeft u niet op te geven. Hiervoor wordt een forfait berekend."</formula>
    </cfRule>
  </conditionalFormatting>
  <conditionalFormatting sqref="J6:J105">
    <cfRule type="expression" dxfId="8" priority="7" stopIfTrue="1">
      <formula>AND($E6&lt;&gt;"",$C$3="Kies een berekeningsmethode op tabblad 'Begrotingsoverzicht'")</formula>
    </cfRule>
  </conditionalFormatting>
  <conditionalFormatting sqref="J6:J105">
    <cfRule type="expression" dxfId="7" priority="3" stopIfTrue="1">
      <formula>$G6="-"</formula>
    </cfRule>
    <cfRule type="expression" dxfId="6" priority="4" stopIfTrue="1">
      <formula>AND($E6&lt;&gt;"",$C$3="Kies een berekeningsmethode op tabblad 'Begrotingsoverzicht'")</formula>
    </cfRule>
    <cfRule type="expression" dxfId="5" priority="5" stopIfTrue="1">
      <formula>$O6="Dit kostentype hoeft u niet op te geven. Hiervoor wordt een forfait berekend."</formula>
    </cfRule>
  </conditionalFormatting>
  <conditionalFormatting sqref="E6:E105">
    <cfRule type="expression" dxfId="4" priority="1">
      <formula>AND($Q6&lt;&gt;"",$Q6&lt;&gt;0,$B6="")</formula>
    </cfRule>
  </conditionalFormatting>
  <dataValidations count="2">
    <dataValidation type="list" allowBlank="1" showInputMessage="1" showErrorMessage="1" sqref="B6:B105" xr:uid="{DBE717E9-CFEE-43F0-81A4-F49EED28F372}">
      <formula1>Deelnemers_Uniek</formula1>
    </dataValidation>
    <dataValidation type="list" allowBlank="1" showInputMessage="1" showErrorMessage="1" sqref="E6:E105" xr:uid="{31B40D0E-3EFD-48C9-A1BC-AE42864914B2}">
      <formula1>Prestaties_Uniek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Footer>&amp;LVersie: maart 2024&amp;C&amp;A&amp;R&amp;P van &amp;N</oddFooter>
  </headerFooter>
  <rowBreaks count="1" manualBreakCount="1">
    <brk id="55" max="14" man="1"/>
  </rowBreaks>
  <colBreaks count="2" manualBreakCount="2">
    <brk id="5" max="104" man="1"/>
    <brk id="16" max="104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42BD620-0C6A-466F-9FF3-2D36BC89F7DA}">
          <x14:formula1>
            <xm:f>Kostentypen!$D$3:$D$11</xm:f>
          </x14:formula1>
          <xm:sqref>F6:F105</xm:sqref>
        </x14:dataValidation>
        <x14:dataValidation type="list" showInputMessage="1" showErrorMessage="1" xr:uid="{CB8156AE-0FF9-4AC1-8B2C-DFE00E4504C6}">
          <x14:formula1>
            <xm:f>'Subsidie en activiteiten'!$B$11:$B$12</xm:f>
          </x14:formula1>
          <xm:sqref>C6:C105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E8B80-8D14-4AD7-99A9-96B97AD9DF59}">
  <sheetPr codeName="Blad12">
    <tabColor theme="9" tint="0.39997558519241921"/>
    <pageSetUpPr fitToPage="1"/>
  </sheetPr>
  <dimension ref="B1:N40"/>
  <sheetViews>
    <sheetView showGridLines="0" tabSelected="1" zoomScale="112" zoomScaleNormal="112" workbookViewId="0">
      <selection activeCell="D45" sqref="D45"/>
    </sheetView>
  </sheetViews>
  <sheetFormatPr defaultColWidth="9.140625" defaultRowHeight="15" customHeight="1" x14ac:dyDescent="0.25"/>
  <cols>
    <col min="1" max="1" width="2.85546875" style="91" customWidth="1"/>
    <col min="2" max="2" width="61.7109375" style="91" customWidth="1"/>
    <col min="3" max="4" width="33.140625" style="91" customWidth="1"/>
    <col min="5" max="5" width="9.140625" style="91"/>
    <col min="6" max="6" width="91.28515625" style="91" hidden="1" customWidth="1"/>
    <col min="7" max="7" width="12.5703125" style="91" hidden="1" customWidth="1"/>
    <col min="8" max="8" width="21.140625" style="91" hidden="1" customWidth="1"/>
    <col min="9" max="9" width="5.85546875" style="91" hidden="1" customWidth="1"/>
    <col min="10" max="10" width="13.42578125" style="91" hidden="1" customWidth="1"/>
    <col min="11" max="11" width="9.85546875" style="91" hidden="1" customWidth="1"/>
    <col min="12" max="12" width="13.7109375" style="91" hidden="1" customWidth="1"/>
    <col min="13" max="16384" width="9.140625" style="91"/>
  </cols>
  <sheetData>
    <row r="1" spans="2:14" ht="15" customHeight="1" x14ac:dyDescent="0.25">
      <c r="B1" s="90"/>
      <c r="C1" s="62" t="str">
        <f>IF($C$2="","Kies op tabblad '1. Aanvraag gegevens' de juiste openstelling","")</f>
        <v>Kies op tabblad '1. Aanvraag gegevens' de juiste openstelling</v>
      </c>
      <c r="D1" s="90"/>
      <c r="G1" s="91" t="s">
        <v>144</v>
      </c>
      <c r="H1" s="91" t="s">
        <v>118</v>
      </c>
      <c r="I1" s="91" t="s">
        <v>145</v>
      </c>
      <c r="J1" s="91" t="s">
        <v>119</v>
      </c>
      <c r="K1" s="91" t="s">
        <v>141</v>
      </c>
      <c r="L1" s="91" t="s">
        <v>142</v>
      </c>
    </row>
    <row r="2" spans="2:14" ht="28.5" customHeight="1" x14ac:dyDescent="0.25">
      <c r="B2" s="61" t="s">
        <v>117</v>
      </c>
      <c r="C2" s="205" t="str">
        <f>IF('1. Aanvraag gegevens'!C2&lt;&gt;"",'1. Aanvraag gegevens'!C2,"")</f>
        <v/>
      </c>
      <c r="D2" s="206"/>
      <c r="F2" s="166" t="s">
        <v>139</v>
      </c>
      <c r="G2" s="157">
        <v>0.6</v>
      </c>
      <c r="H2" s="91">
        <v>0</v>
      </c>
      <c r="I2" s="93">
        <v>1</v>
      </c>
      <c r="J2" s="91">
        <v>1</v>
      </c>
      <c r="K2" s="170">
        <v>50000</v>
      </c>
      <c r="L2" s="170">
        <v>250000</v>
      </c>
    </row>
    <row r="3" spans="2:14" ht="15" customHeight="1" x14ac:dyDescent="0.25">
      <c r="B3" s="61" t="s">
        <v>21</v>
      </c>
      <c r="C3" s="181" t="str">
        <f>IF('1. Aanvraag gegevens'!C3&lt;&gt;"",'1. Aanvraag gegevens'!C3,"")</f>
        <v/>
      </c>
      <c r="D3" s="181"/>
      <c r="F3" s="166" t="s">
        <v>140</v>
      </c>
      <c r="G3" s="157">
        <v>0.8</v>
      </c>
      <c r="H3" s="91">
        <v>0</v>
      </c>
      <c r="I3" s="93">
        <v>1</v>
      </c>
      <c r="J3" s="91">
        <v>1</v>
      </c>
      <c r="K3" s="170">
        <v>50000</v>
      </c>
      <c r="L3" s="170">
        <v>250000</v>
      </c>
    </row>
    <row r="4" spans="2:14" ht="15" customHeight="1" x14ac:dyDescent="0.25">
      <c r="B4" s="61" t="s">
        <v>22</v>
      </c>
      <c r="C4" s="187" t="str">
        <f>IF('1. Aanvraag gegevens'!C4&lt;&gt;"",'1. Aanvraag gegevens'!C4,"")</f>
        <v/>
      </c>
      <c r="D4" s="187"/>
      <c r="F4" s="166" t="s">
        <v>146</v>
      </c>
      <c r="G4" s="157">
        <v>0.5</v>
      </c>
      <c r="H4" s="91">
        <v>1</v>
      </c>
      <c r="I4" s="93">
        <v>1</v>
      </c>
      <c r="J4" s="91">
        <v>1</v>
      </c>
      <c r="K4" s="170">
        <v>25000</v>
      </c>
      <c r="L4" s="170">
        <v>250000</v>
      </c>
    </row>
    <row r="5" spans="2:14" ht="15" customHeight="1" x14ac:dyDescent="0.25">
      <c r="B5" s="61" t="s">
        <v>23</v>
      </c>
      <c r="C5" s="187" t="str">
        <f>IF('1. Aanvraag gegevens'!C5&lt;&gt;"",'1. Aanvraag gegevens'!C5,"")</f>
        <v/>
      </c>
      <c r="D5" s="187"/>
      <c r="F5" s="166" t="s">
        <v>147</v>
      </c>
      <c r="G5" s="157">
        <v>0.5</v>
      </c>
      <c r="H5" s="91">
        <v>1</v>
      </c>
      <c r="I5" s="93">
        <v>1</v>
      </c>
      <c r="J5" s="91">
        <v>1</v>
      </c>
      <c r="K5" s="170">
        <v>25000</v>
      </c>
      <c r="L5" s="170">
        <v>250000</v>
      </c>
    </row>
    <row r="6" spans="2:14" ht="15" customHeight="1" x14ac:dyDescent="0.25">
      <c r="B6" s="12"/>
      <c r="C6" s="182" t="str">
        <f>IF('1. Aanvraag gegevens'!C6&lt;&gt;"",'1. Aanvraag gegevens'!C6,"")</f>
        <v/>
      </c>
      <c r="D6" s="182"/>
      <c r="F6" s="166" t="s">
        <v>148</v>
      </c>
      <c r="G6" s="157">
        <v>0.5</v>
      </c>
      <c r="H6" s="91">
        <v>1</v>
      </c>
      <c r="I6" s="93">
        <v>1</v>
      </c>
      <c r="J6" s="91">
        <v>1</v>
      </c>
      <c r="K6" s="170">
        <v>15000</v>
      </c>
      <c r="L6" s="170">
        <v>25000</v>
      </c>
    </row>
    <row r="7" spans="2:14" ht="15" customHeight="1" x14ac:dyDescent="0.25">
      <c r="B7" s="13"/>
      <c r="C7" s="62" t="str">
        <f>IF($C$8="","Kies op tabblad '6. Begrotingsoverzicht'!M181. Aanvraag gegevens de juiste methode","")</f>
        <v>Kies op tabblad '6. Begrotingsoverzicht'!M181. Aanvraag gegevens de juiste methode</v>
      </c>
      <c r="D7" s="13"/>
      <c r="F7" s="166" t="s">
        <v>129</v>
      </c>
      <c r="G7" s="157">
        <v>1</v>
      </c>
      <c r="H7" s="91">
        <v>0</v>
      </c>
      <c r="I7" s="93">
        <v>1</v>
      </c>
      <c r="J7" s="91">
        <v>0</v>
      </c>
      <c r="K7" s="170">
        <v>25000</v>
      </c>
      <c r="L7" s="170">
        <v>100000</v>
      </c>
    </row>
    <row r="8" spans="2:14" ht="15" customHeight="1" x14ac:dyDescent="0.25">
      <c r="B8" s="63" t="s">
        <v>24</v>
      </c>
      <c r="C8" s="203" t="str">
        <f>IF('1. Aanvraag gegevens'!C8&lt;&gt;"",'1. Aanvraag gegevens'!C8,"")</f>
        <v/>
      </c>
      <c r="D8" s="204"/>
      <c r="F8" s="166" t="s">
        <v>130</v>
      </c>
      <c r="G8" s="157">
        <v>0.5</v>
      </c>
      <c r="H8" s="91">
        <v>0</v>
      </c>
      <c r="I8" s="93">
        <v>1</v>
      </c>
      <c r="J8" s="91">
        <v>0</v>
      </c>
      <c r="K8" s="170">
        <v>25000</v>
      </c>
      <c r="L8" s="170">
        <v>100000</v>
      </c>
    </row>
    <row r="9" spans="2:14" s="93" customFormat="1" ht="15" customHeight="1" x14ac:dyDescent="0.25">
      <c r="B9" s="14"/>
      <c r="C9" s="14"/>
      <c r="D9" s="65"/>
      <c r="E9" s="92"/>
      <c r="F9" s="166" t="s">
        <v>131</v>
      </c>
      <c r="G9" s="157">
        <v>1</v>
      </c>
      <c r="H9" s="91">
        <v>0</v>
      </c>
      <c r="I9" s="93">
        <v>1</v>
      </c>
      <c r="J9" s="91">
        <v>0</v>
      </c>
      <c r="K9" s="171">
        <v>30000</v>
      </c>
      <c r="L9" s="170">
        <v>100000</v>
      </c>
      <c r="M9" s="92"/>
      <c r="N9" s="92"/>
    </row>
    <row r="10" spans="2:14" ht="15" customHeight="1" x14ac:dyDescent="0.25">
      <c r="B10" s="15" t="s">
        <v>0</v>
      </c>
      <c r="C10" s="16"/>
      <c r="D10" s="17"/>
      <c r="E10" s="94"/>
      <c r="F10" s="166" t="s">
        <v>132</v>
      </c>
      <c r="G10" s="157">
        <v>0.5</v>
      </c>
      <c r="H10" s="91">
        <v>0</v>
      </c>
      <c r="I10" s="93">
        <v>1</v>
      </c>
      <c r="J10" s="91">
        <v>0</v>
      </c>
      <c r="K10" s="171">
        <v>30000</v>
      </c>
      <c r="L10" s="170">
        <v>100000</v>
      </c>
      <c r="M10" s="94"/>
      <c r="N10" s="94"/>
    </row>
    <row r="11" spans="2:14" ht="15" customHeight="1" x14ac:dyDescent="0.25">
      <c r="B11" s="18"/>
      <c r="C11" s="18" t="s">
        <v>8</v>
      </c>
      <c r="D11" s="19" t="str">
        <f>'Subsidie en activiteiten'!B3</f>
        <v>Kosten uitvoering project</v>
      </c>
      <c r="F11" s="166" t="s">
        <v>133</v>
      </c>
      <c r="G11" s="158">
        <v>0.8</v>
      </c>
      <c r="H11" s="91">
        <v>0</v>
      </c>
      <c r="I11" s="93">
        <v>1</v>
      </c>
      <c r="J11" s="91">
        <v>0</v>
      </c>
      <c r="K11" s="171">
        <v>30000</v>
      </c>
      <c r="L11" s="170">
        <v>100000</v>
      </c>
    </row>
    <row r="12" spans="2:14" ht="15" customHeight="1" x14ac:dyDescent="0.25">
      <c r="B12" s="20" t="s">
        <v>81</v>
      </c>
      <c r="C12" s="21">
        <f t="shared" ref="C12:C18" si="0">SUM(D12:D12)</f>
        <v>0</v>
      </c>
      <c r="D12" s="22" cm="1">
        <f t="array" ref="D12">_xlfn.IFS(OR($C$8="",$C$8="Vereenvoudigde kostenoptie voor arbeidskosten"),0,OR($C$8="Geen vereenvoudigde kostenoptie",$C$8="Vereenvoudigde kostenoptie voor overige kosten"),SUMIF('5. Kosten uitvoering project'!$F$6:$F$105,"Loonkosten",'5. Kosten uitvoering project'!$P$6:$P$106)+SUMIF('5. Kosten uitvoering project'!$F$6:$F$105,"Eigen arbeid",'5. Kosten uitvoering project'!$P$6:$P$106))</f>
        <v>0</v>
      </c>
      <c r="F12" s="166" t="s">
        <v>134</v>
      </c>
      <c r="G12" s="157">
        <v>0.65</v>
      </c>
      <c r="H12" s="91">
        <v>0</v>
      </c>
      <c r="I12" s="93">
        <v>1</v>
      </c>
      <c r="J12" s="91">
        <v>0</v>
      </c>
      <c r="K12" s="171">
        <v>30000</v>
      </c>
      <c r="L12" s="170">
        <v>100000</v>
      </c>
    </row>
    <row r="13" spans="2:14" ht="15" customHeight="1" x14ac:dyDescent="0.25">
      <c r="B13" s="20" t="s">
        <v>93</v>
      </c>
      <c r="C13" s="21">
        <f t="shared" si="0"/>
        <v>0</v>
      </c>
      <c r="D13" s="22" cm="1">
        <f t="array" ref="D13">_xlfn.IFS(OR($C$8="",$C$8="Vereenvoudigde kostenoptie voor arbeidskosten"),0,OR($C$8="Geen vereenvoudigde kostenoptie",$C$8="Vereenvoudigde kostenoptie voor overige kosten"),SUMIF('5. Kosten uitvoering project'!$F$6:$F$105,"IKS Loonkosten",'5. Kosten uitvoering project'!$P$6:$P$106))</f>
        <v>0</v>
      </c>
      <c r="F13" s="166" t="s">
        <v>128</v>
      </c>
      <c r="G13" s="157">
        <v>1</v>
      </c>
      <c r="H13" s="91">
        <v>0</v>
      </c>
      <c r="I13" s="93">
        <v>1</v>
      </c>
      <c r="J13" s="91">
        <v>0</v>
      </c>
      <c r="K13" s="170">
        <v>10000</v>
      </c>
      <c r="L13" s="170">
        <v>100000</v>
      </c>
    </row>
    <row r="14" spans="2:14" ht="15" customHeight="1" x14ac:dyDescent="0.25">
      <c r="B14" s="20" t="s">
        <v>45</v>
      </c>
      <c r="C14" s="21">
        <f t="shared" si="0"/>
        <v>0</v>
      </c>
      <c r="D14" s="82" cm="1">
        <f t="array" ref="D14">_xlfn.IFS(OR($C$8="",$C$8="Vereenvoudigde kostenoptie voor overige kosten"),0,OR($C$8="Geen vereenvoudigde kostenoptie",$C$8="Vereenvoudigde kostenoptie voor arbeidskosten"),SUMIF('5. Kosten uitvoering project'!$F$6:$F$105,B14,'5. Kosten uitvoering project'!$P$6:$P$106))</f>
        <v>0</v>
      </c>
      <c r="F14" s="166" t="s">
        <v>127</v>
      </c>
      <c r="G14" s="157">
        <v>0.5</v>
      </c>
      <c r="H14" s="91">
        <v>0</v>
      </c>
      <c r="I14" s="93">
        <v>1</v>
      </c>
      <c r="J14" s="91">
        <v>0</v>
      </c>
      <c r="K14" s="170">
        <v>10000</v>
      </c>
      <c r="L14" s="170">
        <v>100000</v>
      </c>
    </row>
    <row r="15" spans="2:14" ht="15" customHeight="1" x14ac:dyDescent="0.25">
      <c r="B15" s="20" t="s">
        <v>44</v>
      </c>
      <c r="C15" s="21">
        <f t="shared" si="0"/>
        <v>0</v>
      </c>
      <c r="D15" s="82" cm="1">
        <f t="array" ref="D15">_xlfn.IFS(OR($C$8="",$C$8="Vereenvoudigde kostenoptie voor overige kosten"),0,OR($C$8="Geen vereenvoudigde kostenoptie",$C$8="Vereenvoudigde kostenoptie voor arbeidskosten"),SUMIF('5. Kosten uitvoering project'!$F$6:$F$105,B15,'5. Kosten uitvoering project'!$P$6:$P$106))</f>
        <v>0</v>
      </c>
      <c r="F15" s="166" t="s">
        <v>135</v>
      </c>
      <c r="G15" s="157">
        <v>1</v>
      </c>
      <c r="H15" s="91">
        <v>0</v>
      </c>
      <c r="I15" s="93">
        <v>1</v>
      </c>
      <c r="J15" s="91">
        <v>0</v>
      </c>
      <c r="K15" s="170">
        <v>10000</v>
      </c>
      <c r="L15" s="170">
        <v>100000</v>
      </c>
    </row>
    <row r="16" spans="2:14" ht="15" customHeight="1" x14ac:dyDescent="0.25">
      <c r="B16" s="20" t="s">
        <v>12</v>
      </c>
      <c r="C16" s="21">
        <f t="shared" si="0"/>
        <v>0</v>
      </c>
      <c r="D16" s="146" cm="1">
        <f t="array" ref="D16">_xlfn.IFS(OR($C$8="",$C$8="Vereenvoudigde kostenoptie voor overige kosten"),0,OR($C$8="Geen vereenvoudigde kostenoptie",$C$8="Vereenvoudigde kostenoptie voor arbeidskosten"),SUMIF('5. Kosten uitvoering project'!$F$6:$F$105,B16,'5. Kosten uitvoering project'!$P$6:$P$106))</f>
        <v>0</v>
      </c>
      <c r="F16" s="166" t="s">
        <v>136</v>
      </c>
      <c r="G16" s="157">
        <v>0.5</v>
      </c>
      <c r="H16" s="91">
        <v>0</v>
      </c>
      <c r="I16" s="93">
        <v>1</v>
      </c>
      <c r="J16" s="91">
        <v>0</v>
      </c>
      <c r="K16" s="170">
        <v>10000</v>
      </c>
      <c r="L16" s="170">
        <v>100000</v>
      </c>
    </row>
    <row r="17" spans="2:12" ht="15" customHeight="1" x14ac:dyDescent="0.25">
      <c r="B17" s="20" t="s">
        <v>13</v>
      </c>
      <c r="C17" s="21">
        <f t="shared" si="0"/>
        <v>0</v>
      </c>
      <c r="D17" s="82" cm="1">
        <f t="array" ref="D17">_xlfn.IFS(OR($C$8="",$C$8="Vereenvoudigde kostenoptie voor overige kosten"),0,OR($C$8="Geen vereenvoudigde kostenoptie",$C$8="Vereenvoudigde kostenoptie voor arbeidskosten"),SUMIF('5. Kosten uitvoering project'!$G$6:$G$105,B17,'5. Kosten uitvoering project'!$P$6:$P$106))</f>
        <v>0</v>
      </c>
      <c r="F17" s="166" t="s">
        <v>137</v>
      </c>
      <c r="G17" s="157">
        <v>0.75</v>
      </c>
      <c r="H17" s="91">
        <v>0</v>
      </c>
      <c r="I17" s="93">
        <v>1</v>
      </c>
      <c r="J17" s="91">
        <v>0</v>
      </c>
      <c r="K17" s="170">
        <v>10000</v>
      </c>
      <c r="L17" s="170">
        <v>100000</v>
      </c>
    </row>
    <row r="18" spans="2:12" ht="15" customHeight="1" x14ac:dyDescent="0.25">
      <c r="B18" s="20" t="s">
        <v>3</v>
      </c>
      <c r="C18" s="21">
        <f t="shared" si="0"/>
        <v>0</v>
      </c>
      <c r="D18" s="82" cm="1">
        <f t="array" ref="D18">_xlfn.IFS(OR($C$8="",$C$8="Vereenvoudigde kostenoptie voor overige kosten"),0,OR($C$8="Geen vereenvoudigde kostenoptie",$C$8="Vereenvoudigde kostenoptie voor arbeidskosten"),SUMIF('5. Kosten uitvoering project'!$F$6:$F$105,B18,'5. Kosten uitvoering project'!$P$6:$P$106))</f>
        <v>0</v>
      </c>
      <c r="F18" s="166" t="s">
        <v>138</v>
      </c>
      <c r="G18" s="157">
        <v>0.65</v>
      </c>
      <c r="H18" s="91">
        <v>0</v>
      </c>
      <c r="I18" s="93">
        <v>1</v>
      </c>
      <c r="J18" s="91">
        <v>0</v>
      </c>
      <c r="K18" s="170">
        <v>10000</v>
      </c>
      <c r="L18" s="170">
        <v>100000</v>
      </c>
    </row>
    <row r="19" spans="2:12" ht="15" customHeight="1" x14ac:dyDescent="0.25">
      <c r="B19" s="23" t="s">
        <v>30</v>
      </c>
      <c r="C19" s="21">
        <f>SUM(C12:C18)</f>
        <v>0</v>
      </c>
      <c r="D19" s="82">
        <f>SUM(D12:D18)</f>
        <v>0</v>
      </c>
      <c r="F19" s="167" t="s">
        <v>126</v>
      </c>
      <c r="G19" s="157">
        <v>0.5</v>
      </c>
      <c r="H19" s="91">
        <v>1</v>
      </c>
      <c r="I19" s="93">
        <v>1</v>
      </c>
      <c r="J19" s="91">
        <v>1</v>
      </c>
      <c r="K19" s="170">
        <v>25000</v>
      </c>
      <c r="L19" s="170">
        <v>200000</v>
      </c>
    </row>
    <row r="20" spans="2:12" s="95" customFormat="1" ht="15" customHeight="1" x14ac:dyDescent="0.25">
      <c r="B20" s="84" t="str" cm="1">
        <f t="array" ref="B20">_xlfn.IFS(OR($C$8="",$C$8="Geen vereenvoudigde kostenoptie"),"Geen forfait",$C$8="Vereenvoudigde kostenoptie voor overige kosten","Forfait voor overige kosten",$C$8="Vereenvoudigde kostenoptie voor arbeidskosten","Forfait voor arbeidskosten")</f>
        <v>Geen forfait</v>
      </c>
      <c r="C20" s="83">
        <f>SUM(D20:D20)</f>
        <v>0</v>
      </c>
      <c r="D20" s="82" cm="1">
        <f t="array" ref="D20">_xlfn.IFS(D19=0,0,$C$8="Geen vereenvoudigde kostenoptie","",$C$8="Vereenvoudigde kostenoptie voor arbeidskosten",$D$19*0.23,$C$8="Vereenvoudigde kostenoptie voor overige kosten",$D$12*0.4)</f>
        <v>0</v>
      </c>
      <c r="F20" s="166" t="s">
        <v>125</v>
      </c>
      <c r="G20" s="157">
        <v>0.7</v>
      </c>
      <c r="H20" s="91">
        <v>1</v>
      </c>
      <c r="I20" s="93">
        <v>1</v>
      </c>
      <c r="J20" s="91">
        <v>1</v>
      </c>
      <c r="K20" s="172">
        <v>2500</v>
      </c>
      <c r="L20" s="170">
        <v>25000</v>
      </c>
    </row>
    <row r="21" spans="2:12" s="95" customFormat="1" ht="15" customHeight="1" x14ac:dyDescent="0.25">
      <c r="B21" s="128" t="s">
        <v>151</v>
      </c>
      <c r="C21" s="128"/>
      <c r="D21" s="129"/>
      <c r="F21" s="168" t="s">
        <v>124</v>
      </c>
      <c r="G21" s="159">
        <v>0.4</v>
      </c>
      <c r="H21" s="95">
        <v>1</v>
      </c>
      <c r="I21" s="93">
        <v>1</v>
      </c>
      <c r="J21" s="91">
        <v>1</v>
      </c>
      <c r="K21" s="170">
        <v>25000</v>
      </c>
      <c r="L21" s="170">
        <v>200000</v>
      </c>
    </row>
    <row r="22" spans="2:12" s="95" customFormat="1" ht="15" customHeight="1" x14ac:dyDescent="0.25">
      <c r="B22" s="128" t="s">
        <v>176</v>
      </c>
      <c r="C22" s="130"/>
      <c r="D22" s="130"/>
      <c r="F22" s="169" t="s">
        <v>123</v>
      </c>
      <c r="G22" s="159">
        <v>0.8</v>
      </c>
      <c r="H22" s="95">
        <v>1</v>
      </c>
      <c r="I22" s="93">
        <v>1</v>
      </c>
      <c r="J22" s="91">
        <v>1</v>
      </c>
      <c r="K22" s="172">
        <v>2500</v>
      </c>
      <c r="L22" s="170">
        <v>25000</v>
      </c>
    </row>
    <row r="23" spans="2:12" s="93" customFormat="1" ht="15" customHeight="1" x14ac:dyDescent="0.25">
      <c r="B23" s="131"/>
      <c r="C23" s="131"/>
      <c r="D23" s="132"/>
      <c r="F23" s="166" t="s">
        <v>122</v>
      </c>
      <c r="G23" s="159">
        <v>0.8</v>
      </c>
      <c r="H23" s="95">
        <v>0</v>
      </c>
      <c r="I23" s="93">
        <v>1</v>
      </c>
      <c r="J23" s="91">
        <v>1</v>
      </c>
      <c r="K23" s="173">
        <v>5000</v>
      </c>
      <c r="L23" s="173">
        <v>25000</v>
      </c>
    </row>
    <row r="24" spans="2:12" s="95" customFormat="1" ht="15" customHeight="1" x14ac:dyDescent="0.25">
      <c r="B24" s="133" t="s">
        <v>34</v>
      </c>
      <c r="C24" s="134" cm="1">
        <f t="array" ref="C24">_xlfn.IFS(C19=0,0,$C$8="Geen vereenvoudigde kostenoptie",C19,$C$8="Vereenvoudigde kostenoptie voor arbeidskosten",C19+C20,$C$8="Vereenvoudigde kostenoptie voor overige kosten",C19+C20)</f>
        <v>0</v>
      </c>
      <c r="D24" s="135" cm="1">
        <f t="array" ref="D24">_xlfn.IFS(D19=0,0,$C$8="Geen vereenvoudigde kostenoptie",D19,$C$8="Vereenvoudigde kostenoptie voor arbeidskosten",D19+D20,$C$8="Vereenvoudigde kostenoptie voor overige kosten",D19+D20)</f>
        <v>0</v>
      </c>
      <c r="F24" s="166" t="s">
        <v>121</v>
      </c>
      <c r="G24" s="160">
        <v>0.4</v>
      </c>
      <c r="H24" s="93">
        <v>0</v>
      </c>
      <c r="I24" s="93">
        <v>1</v>
      </c>
      <c r="J24" s="91">
        <v>1</v>
      </c>
      <c r="K24" s="172">
        <v>25000</v>
      </c>
      <c r="L24" s="172">
        <v>200000</v>
      </c>
    </row>
    <row r="25" spans="2:12" s="93" customFormat="1" ht="15" customHeight="1" x14ac:dyDescent="0.25">
      <c r="B25" s="133" t="s">
        <v>1</v>
      </c>
      <c r="C25" s="136"/>
      <c r="D25" s="165">
        <f>VLOOKUP(D11,'Subsidie en activiteiten'!$B$2:$D$7,3,FALSE)</f>
        <v>0</v>
      </c>
      <c r="F25" s="166" t="s">
        <v>143</v>
      </c>
      <c r="G25" s="159">
        <v>0.6</v>
      </c>
      <c r="H25" s="95">
        <v>0</v>
      </c>
      <c r="I25" s="95">
        <v>0</v>
      </c>
      <c r="J25" s="91">
        <v>0</v>
      </c>
      <c r="K25" s="173">
        <v>30000</v>
      </c>
      <c r="L25" s="173">
        <v>200000</v>
      </c>
    </row>
    <row r="26" spans="2:12" s="95" customFormat="1" ht="15" customHeight="1" x14ac:dyDescent="0.25">
      <c r="B26" s="137"/>
      <c r="C26" s="138"/>
      <c r="D26" s="138"/>
    </row>
    <row r="27" spans="2:12" s="95" customFormat="1" ht="15" customHeight="1" x14ac:dyDescent="0.25">
      <c r="B27" s="133" t="str">
        <f>IF(C40&lt;C27,"Subsidiebedrag","Subsidiebedrag op basis van opgegeven kosten")</f>
        <v>Subsidiebedrag op basis van opgegeven kosten</v>
      </c>
      <c r="C27" s="134">
        <f>SUM(D27:D27)</f>
        <v>0</v>
      </c>
      <c r="D27" s="135">
        <f>D24*D25</f>
        <v>0</v>
      </c>
    </row>
    <row r="28" spans="2:12" s="95" customFormat="1" ht="15" customHeight="1" x14ac:dyDescent="0.25">
      <c r="B28" s="137"/>
      <c r="C28" s="139"/>
      <c r="D28" s="140"/>
    </row>
    <row r="29" spans="2:12" s="95" customFormat="1" ht="15" customHeight="1" x14ac:dyDescent="0.25">
      <c r="B29" s="141" t="s">
        <v>102</v>
      </c>
      <c r="C29" s="142"/>
      <c r="D29" s="143"/>
    </row>
    <row r="30" spans="2:12" ht="15" customHeight="1" x14ac:dyDescent="0.25">
      <c r="B30" s="144" t="s">
        <v>103</v>
      </c>
      <c r="C30" s="142">
        <f>IFERROR(C16/C24,0)</f>
        <v>0</v>
      </c>
      <c r="D30" s="143" t="str">
        <f>IF(C30&gt;0,"Maximaal 10% van de subsidiabele kosten mag bestaan uit grondkosten.","")</f>
        <v/>
      </c>
    </row>
    <row r="31" spans="2:12" s="96" customFormat="1" ht="15" customHeight="1" x14ac:dyDescent="0.25">
      <c r="B31" s="144" t="s">
        <v>104</v>
      </c>
      <c r="C31" s="145">
        <f>IF(C30&gt;0.1,IF(C8="Vereenvoudigde kostenoptie voor arbeidskosten",(C24-C16*1.23)/8.77,(C19-C16)/9),C16)</f>
        <v>0</v>
      </c>
      <c r="D31" s="143">
        <f>IFERROR(D16*($C31/$C16),D16)</f>
        <v>0</v>
      </c>
      <c r="F31" s="147"/>
    </row>
    <row r="32" spans="2:12" ht="15" customHeight="1" x14ac:dyDescent="0.25">
      <c r="B32" s="144" t="s">
        <v>105</v>
      </c>
      <c r="C32" s="145">
        <f>IF($C$30&gt;0.1,SUM(D32:D32),0)</f>
        <v>0</v>
      </c>
      <c r="D32" s="143">
        <f>IF($C$30&gt;0.1,D19-D16+D31,0)</f>
        <v>0</v>
      </c>
    </row>
    <row r="33" spans="2:4" ht="15" customHeight="1" x14ac:dyDescent="0.25">
      <c r="B33" s="144" t="s">
        <v>106</v>
      </c>
      <c r="C33" s="145">
        <f>SUM(D33:D33)</f>
        <v>0</v>
      </c>
      <c r="D33" s="143" cm="1">
        <f t="array" ref="D33">_xlfn.IFS(D32=0,0,$C$8="Geen vereenvoudigde kostenoptie","",$C$8="Vereenvoudigde kostenoptie voor arbeidskosten",D32*0.23,$C$8="Vereenvoudigde kostenoptie voor overige kosten",D32*0.4)</f>
        <v>0</v>
      </c>
    </row>
    <row r="34" spans="2:4" ht="15" customHeight="1" x14ac:dyDescent="0.25">
      <c r="B34" s="144" t="s">
        <v>107</v>
      </c>
      <c r="C34" s="145">
        <f>SUM(C32:C33)</f>
        <v>0</v>
      </c>
      <c r="D34" s="143">
        <f t="shared" ref="D34" si="1">SUM(D32:D33)</f>
        <v>0</v>
      </c>
    </row>
    <row r="35" spans="2:4" ht="15" customHeight="1" x14ac:dyDescent="0.25">
      <c r="B35" s="144" t="s">
        <v>108</v>
      </c>
      <c r="C35" s="145">
        <f>SUM(D35:D35)</f>
        <v>0</v>
      </c>
      <c r="D35" s="143">
        <f>D34*D25</f>
        <v>0</v>
      </c>
    </row>
    <row r="36" spans="2:4" ht="15" customHeight="1" x14ac:dyDescent="0.25">
      <c r="B36" s="144"/>
      <c r="C36" s="145"/>
      <c r="D36" s="143"/>
    </row>
    <row r="37" spans="2:4" ht="15" customHeight="1" x14ac:dyDescent="0.25">
      <c r="B37" s="148" t="s">
        <v>114</v>
      </c>
      <c r="C37" s="149">
        <f>IF(C35&gt;0,0-(C35-C38),0-(C27-C38))</f>
        <v>0</v>
      </c>
      <c r="D37" s="149" t="str">
        <f>IF(C38&lt;C27,"Het subsidiebedrag mag niet meer bedragen dan de projectkosten minus de bijdrage in natura.","")</f>
        <v/>
      </c>
    </row>
    <row r="38" spans="2:4" ht="15" customHeight="1" x14ac:dyDescent="0.25">
      <c r="B38" s="150" t="s">
        <v>115</v>
      </c>
      <c r="C38" s="149">
        <f>IF(C35&lt;&gt;0,MIN(C35,C34-C17),MIN(C27,C24-C17))</f>
        <v>0</v>
      </c>
      <c r="D38" s="149"/>
    </row>
    <row r="39" spans="2:4" ht="15" customHeight="1" x14ac:dyDescent="0.25">
      <c r="B39" s="151"/>
      <c r="C39" s="152"/>
      <c r="D39" s="153"/>
    </row>
    <row r="40" spans="2:4" ht="47.45" customHeight="1" x14ac:dyDescent="0.25">
      <c r="B40" s="154" t="s">
        <v>20</v>
      </c>
      <c r="C40" s="155" cm="1">
        <f t="array" ref="C40">_xlfn.IFS(C38&lt;'Subsidie en activiteiten'!B23,0,AND('Subsidie en activiteiten'!C23&lt;&gt;0,C38&gt;='Subsidie en activiteiten'!C23),'Subsidie en activiteiten'!C23,AND('Subsidie en activiteiten'!C23&lt;&gt;0,C38&gt;='Subsidie en activiteiten'!B23,C38&lt;'Subsidie en activiteiten'!C23),C38,'Subsidie en activiteiten'!C23&lt;=0,C38)</f>
        <v>0</v>
      </c>
      <c r="D40" s="175" t="str" cm="1">
        <f t="array" ref="D40">_xlfn.IFS(AND(C40=0,C19&gt;0),CONCATENATE("Het aangevraagde subsidiebedrag is lager dan het minumum van ",TEXT('Subsidie en activiteiten'!B23,"€ #.##0,00")),C40='Subsidie en activiteiten'!C23,CONCATENATE("Het maximum subsidiebedrag voor deze openstelling is ",TEXT('Subsidie en activiteiten'!C23,"€ #.##0,00")),C40=0,"",C40&lt;&gt;0,"")</f>
        <v>Het maximum subsidiebedrag voor deze openstelling is € 0,00</v>
      </c>
    </row>
  </sheetData>
  <sheetProtection algorithmName="SHA-512" hashValue="0PmoxpvKpBQJCmyTUp7L1/CE8tweq8SP2JEG91gaipD1cRFgYXQeV0UYBpVzIU8RiaQ9YgeE0I83Wh0x3CYspg==" saltValue="J953+i2EAZRX+DxP6oC2FA==" spinCount="100000" sheet="1" formatRows="0"/>
  <mergeCells count="6">
    <mergeCell ref="C8:D8"/>
    <mergeCell ref="C2:D2"/>
    <mergeCell ref="C3:D3"/>
    <mergeCell ref="C4:D4"/>
    <mergeCell ref="C5:D5"/>
    <mergeCell ref="C6:D6"/>
  </mergeCells>
  <conditionalFormatting sqref="B29:D31">
    <cfRule type="expression" dxfId="3" priority="4">
      <formula>$C$30=0</formula>
    </cfRule>
  </conditionalFormatting>
  <conditionalFormatting sqref="B32:D36">
    <cfRule type="expression" dxfId="2" priority="3">
      <formula>$C$30&lt;0.1</formula>
    </cfRule>
  </conditionalFormatting>
  <conditionalFormatting sqref="B37:D38">
    <cfRule type="expression" dxfId="1" priority="1">
      <formula>$C$37=0</formula>
    </cfRule>
  </conditionalFormatting>
  <conditionalFormatting sqref="B40:D40">
    <cfRule type="expression" dxfId="0" priority="2">
      <formula>OR($C$35&lt;&gt;0,$C$37&lt;&gt;0)</formula>
    </cfRule>
  </conditionalFormatting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Footer>&amp;LVersie: maart 2024&amp;C&amp;A&amp;R&amp;P van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8FD11-6826-4A64-8C5E-E5B2FF1B61D8}">
  <sheetPr codeName="Blad13">
    <tabColor theme="5" tint="0.59999389629810485"/>
  </sheetPr>
  <dimension ref="A1:C100"/>
  <sheetViews>
    <sheetView workbookViewId="0">
      <selection activeCell="B1" sqref="B1"/>
    </sheetView>
  </sheetViews>
  <sheetFormatPr defaultRowHeight="15" x14ac:dyDescent="0.25"/>
  <cols>
    <col min="1" max="1" width="18.28515625" bestFit="1" customWidth="1"/>
    <col min="2" max="2" width="10.5703125" bestFit="1" customWidth="1"/>
    <col min="3" max="3" width="18.28515625" bestFit="1" customWidth="1"/>
  </cols>
  <sheetData>
    <row r="1" spans="1:3" x14ac:dyDescent="0.25">
      <c r="A1" s="179" t="s">
        <v>159</v>
      </c>
      <c r="C1" s="179" t="s">
        <v>160</v>
      </c>
    </row>
    <row r="2" spans="1:3" x14ac:dyDescent="0.25">
      <c r="A2" s="178" t="str" cm="1">
        <f t="array" ref="A2">IFERROR(IF(INDEX(Deelnemers,MATCH(0,INDEX(COUNTIF($A$1:A1,Deelnemers),),0))=0,"",INDEX(Deelnemers,MATCH(0,INDEX(COUNTIF($A$1:A1,Deelnemers),),0))),"")</f>
        <v/>
      </c>
      <c r="C2" s="178" t="str" cm="1">
        <f t="array" ref="C2">IFERROR(IF(INDEX(Prestaties,MATCH(0,INDEX(COUNTIF($C$1:C1,Prestaties),),0))=0,"",INDEX(Prestaties,MATCH(0,INDEX(COUNTIF($C$1:C1,Prestaties),),0))),"")</f>
        <v/>
      </c>
    </row>
    <row r="3" spans="1:3" x14ac:dyDescent="0.25">
      <c r="A3" s="178" t="str" cm="1">
        <f t="array" ref="A3">IFERROR(IF(INDEX(Deelnemers,MATCH(0,INDEX(COUNTIF($A$1:A2,Deelnemers),),0))=0,"",INDEX(Deelnemers,MATCH(0,INDEX(COUNTIF($A$1:A2,Deelnemers),),0))),"")</f>
        <v/>
      </c>
      <c r="C3" s="178" t="str" cm="1">
        <f t="array" ref="C3">IFERROR(IF(INDEX(Prestaties,MATCH(0,INDEX(COUNTIF($C$1:C2,Prestaties),),0))=0,"",INDEX(Prestaties,MATCH(0,INDEX(COUNTIF($C$1:C2,Prestaties),),0))),"")</f>
        <v/>
      </c>
    </row>
    <row r="4" spans="1:3" x14ac:dyDescent="0.25">
      <c r="A4" s="178" t="str" cm="1">
        <f t="array" ref="A4">IFERROR(IF(INDEX(Deelnemers,MATCH(0,INDEX(COUNTIF($A$1:A3,Deelnemers),),0))=0,"",INDEX(Deelnemers,MATCH(0,INDEX(COUNTIF($A$1:A3,Deelnemers),),0))),"")</f>
        <v/>
      </c>
      <c r="C4" s="178" t="str" cm="1">
        <f t="array" ref="C4">IFERROR(IF(INDEX(Prestaties,MATCH(0,INDEX(COUNTIF($C$1:C3,Prestaties),),0))=0,"",INDEX(Prestaties,MATCH(0,INDEX(COUNTIF($C$1:C3,Prestaties),),0))),"")</f>
        <v/>
      </c>
    </row>
    <row r="5" spans="1:3" x14ac:dyDescent="0.25">
      <c r="A5" s="178" t="str" cm="1">
        <f t="array" ref="A5">IFERROR(IF(INDEX(Deelnemers,MATCH(0,INDEX(COUNTIF($A$1:A4,Deelnemers),),0))=0,"",INDEX(Deelnemers,MATCH(0,INDEX(COUNTIF($A$1:A4,Deelnemers),),0))),"")</f>
        <v/>
      </c>
      <c r="C5" s="178" t="str" cm="1">
        <f t="array" ref="C5">IFERROR(IF(INDEX(Prestaties,MATCH(0,INDEX(COUNTIF($C$1:C4,Prestaties),),0))=0,"",INDEX(Prestaties,MATCH(0,INDEX(COUNTIF($C$1:C4,Prestaties),),0))),"")</f>
        <v/>
      </c>
    </row>
    <row r="6" spans="1:3" x14ac:dyDescent="0.25">
      <c r="A6" s="178" t="str" cm="1">
        <f t="array" ref="A6">IFERROR(IF(INDEX(Deelnemers,MATCH(0,INDEX(COUNTIF($A$1:A5,Deelnemers),),0))=0,"",INDEX(Deelnemers,MATCH(0,INDEX(COUNTIF($A$1:A5,Deelnemers),),0))),"")</f>
        <v/>
      </c>
      <c r="C6" s="178" t="str" cm="1">
        <f t="array" ref="C6">IFERROR(IF(INDEX(Prestaties,MATCH(0,INDEX(COUNTIF($C$1:C5,Prestaties),),0))=0,"",INDEX(Prestaties,MATCH(0,INDEX(COUNTIF($C$1:C5,Prestaties),),0))),"")</f>
        <v/>
      </c>
    </row>
    <row r="7" spans="1:3" x14ac:dyDescent="0.25">
      <c r="A7" s="178" t="str" cm="1">
        <f t="array" ref="A7">IFERROR(IF(INDEX(Deelnemers,MATCH(0,INDEX(COUNTIF($A$1:A6,Deelnemers),),0))=0,"",INDEX(Deelnemers,MATCH(0,INDEX(COUNTIF($A$1:A6,Deelnemers),),0))),"")</f>
        <v/>
      </c>
      <c r="C7" s="178" t="str" cm="1">
        <f t="array" ref="C7">IFERROR(IF(INDEX(Prestaties,MATCH(0,INDEX(COUNTIF($C$1:C6,Prestaties),),0))=0,"",INDEX(Prestaties,MATCH(0,INDEX(COUNTIF($C$1:C6,Prestaties),),0))),"")</f>
        <v/>
      </c>
    </row>
    <row r="8" spans="1:3" x14ac:dyDescent="0.25">
      <c r="A8" s="178" t="str" cm="1">
        <f t="array" ref="A8">IFERROR(IF(INDEX(Deelnemers,MATCH(0,INDEX(COUNTIF($A$1:A7,Deelnemers),),0))=0,"",INDEX(Deelnemers,MATCH(0,INDEX(COUNTIF($A$1:A7,Deelnemers),),0))),"")</f>
        <v/>
      </c>
      <c r="C8" s="178" t="str" cm="1">
        <f t="array" ref="C8">IFERROR(IF(INDEX(Prestaties,MATCH(0,INDEX(COUNTIF($C$1:C7,Prestaties),),0))=0,"",INDEX(Prestaties,MATCH(0,INDEX(COUNTIF($C$1:C7,Prestaties),),0))),"")</f>
        <v/>
      </c>
    </row>
    <row r="9" spans="1:3" x14ac:dyDescent="0.25">
      <c r="A9" s="178" t="str" cm="1">
        <f t="array" ref="A9">IFERROR(IF(INDEX(Deelnemers,MATCH(0,INDEX(COUNTIF($A$1:A8,Deelnemers),),0))=0,"",INDEX(Deelnemers,MATCH(0,INDEX(COUNTIF($A$1:A8,Deelnemers),),0))),"")</f>
        <v/>
      </c>
      <c r="C9" s="178" t="str" cm="1">
        <f t="array" ref="C9">IFERROR(IF(INDEX(Prestaties,MATCH(0,INDEX(COUNTIF($C$1:C8,Prestaties),),0))=0,"",INDEX(Prestaties,MATCH(0,INDEX(COUNTIF($C$1:C8,Prestaties),),0))),"")</f>
        <v/>
      </c>
    </row>
    <row r="10" spans="1:3" x14ac:dyDescent="0.25">
      <c r="A10" s="178" t="str" cm="1">
        <f t="array" ref="A10">IFERROR(IF(INDEX(Deelnemers,MATCH(0,INDEX(COUNTIF($A$1:A9,Deelnemers),),0))=0,"",INDEX(Deelnemers,MATCH(0,INDEX(COUNTIF($A$1:A9,Deelnemers),),0))),"")</f>
        <v/>
      </c>
      <c r="C10" s="178" t="str" cm="1">
        <f t="array" ref="C10">IFERROR(IF(INDEX(Prestaties,MATCH(0,INDEX(COUNTIF($C$1:C9,Prestaties),),0))=0,"",INDEX(Prestaties,MATCH(0,INDEX(COUNTIF($C$1:C9,Prestaties),),0))),"")</f>
        <v/>
      </c>
    </row>
    <row r="11" spans="1:3" x14ac:dyDescent="0.25">
      <c r="A11" s="178" t="str" cm="1">
        <f t="array" ref="A11">IFERROR(IF(INDEX(Deelnemers,MATCH(0,INDEX(COUNTIF($A$1:A10,Deelnemers),),0))=0,"",INDEX(Deelnemers,MATCH(0,INDEX(COUNTIF($A$1:A10,Deelnemers),),0))),"")</f>
        <v/>
      </c>
      <c r="C11" s="178" t="str" cm="1">
        <f t="array" ref="C11">IFERROR(IF(INDEX(Prestaties,MATCH(0,INDEX(COUNTIF($C$1:C10,Prestaties),),0))=0,"",INDEX(Prestaties,MATCH(0,INDEX(COUNTIF($C$1:C10,Prestaties),),0))),"")</f>
        <v/>
      </c>
    </row>
    <row r="12" spans="1:3" x14ac:dyDescent="0.25">
      <c r="A12" s="178" t="str" cm="1">
        <f t="array" ref="A12">IFERROR(IF(INDEX(Deelnemers,MATCH(0,INDEX(COUNTIF($A$1:A11,Deelnemers),),0))=0,"",INDEX(Deelnemers,MATCH(0,INDEX(COUNTIF($A$1:A11,Deelnemers),),0))),"")</f>
        <v/>
      </c>
      <c r="C12" s="178" t="str" cm="1">
        <f t="array" ref="C12">IFERROR(IF(INDEX(Prestaties,MATCH(0,INDEX(COUNTIF($C$1:C11,Prestaties),),0))=0,"",INDEX(Prestaties,MATCH(0,INDEX(COUNTIF($C$1:C11,Prestaties),),0))),"")</f>
        <v/>
      </c>
    </row>
    <row r="13" spans="1:3" x14ac:dyDescent="0.25">
      <c r="A13" s="178" t="str" cm="1">
        <f t="array" ref="A13">IFERROR(IF(INDEX(Deelnemers,MATCH(0,INDEX(COUNTIF($A$1:A12,Deelnemers),),0))=0,"",INDEX(Deelnemers,MATCH(0,INDEX(COUNTIF($A$1:A12,Deelnemers),),0))),"")</f>
        <v/>
      </c>
      <c r="C13" s="178" t="str" cm="1">
        <f t="array" ref="C13">IFERROR(IF(INDEX(Prestaties,MATCH(0,INDEX(COUNTIF($C$1:C12,Prestaties),),0))=0,"",INDEX(Prestaties,MATCH(0,INDEX(COUNTIF($C$1:C12,Prestaties),),0))),"")</f>
        <v/>
      </c>
    </row>
    <row r="14" spans="1:3" x14ac:dyDescent="0.25">
      <c r="A14" s="178" t="str" cm="1">
        <f t="array" ref="A14">IFERROR(IF(INDEX(Deelnemers,MATCH(0,INDEX(COUNTIF($A$1:A13,Deelnemers),),0))=0,"",INDEX(Deelnemers,MATCH(0,INDEX(COUNTIF($A$1:A13,Deelnemers),),0))),"")</f>
        <v/>
      </c>
      <c r="C14" s="178" t="str" cm="1">
        <f t="array" ref="C14">IFERROR(IF(INDEX(Prestaties,MATCH(0,INDEX(COUNTIF($C$1:C13,Prestaties),),0))=0,"",INDEX(Prestaties,MATCH(0,INDEX(COUNTIF($C$1:C13,Prestaties),),0))),"")</f>
        <v/>
      </c>
    </row>
    <row r="15" spans="1:3" x14ac:dyDescent="0.25">
      <c r="A15" s="178" t="str" cm="1">
        <f t="array" ref="A15">IFERROR(IF(INDEX(Deelnemers,MATCH(0,INDEX(COUNTIF($A$1:A14,Deelnemers),),0))=0,"",INDEX(Deelnemers,MATCH(0,INDEX(COUNTIF($A$1:A14,Deelnemers),),0))),"")</f>
        <v/>
      </c>
      <c r="C15" s="178" t="str" cm="1">
        <f t="array" ref="C15">IFERROR(IF(INDEX(Prestaties,MATCH(0,INDEX(COUNTIF($C$1:C14,Prestaties),),0))=0,"",INDEX(Prestaties,MATCH(0,INDEX(COUNTIF($C$1:C14,Prestaties),),0))),"")</f>
        <v/>
      </c>
    </row>
    <row r="16" spans="1:3" x14ac:dyDescent="0.25">
      <c r="A16" s="178" t="str" cm="1">
        <f t="array" ref="A16">IFERROR(IF(INDEX(Deelnemers,MATCH(0,INDEX(COUNTIF($A$1:A15,Deelnemers),),0))=0,"",INDEX(Deelnemers,MATCH(0,INDEX(COUNTIF($A$1:A15,Deelnemers),),0))),"")</f>
        <v/>
      </c>
      <c r="C16" s="178" t="str" cm="1">
        <f t="array" ref="C16">IFERROR(IF(INDEX(Prestaties,MATCH(0,INDEX(COUNTIF($C$1:C15,Prestaties),),0))=0,"",INDEX(Prestaties,MATCH(0,INDEX(COUNTIF($C$1:C15,Prestaties),),0))),"")</f>
        <v/>
      </c>
    </row>
    <row r="17" spans="1:3" x14ac:dyDescent="0.25">
      <c r="A17" s="178" t="str" cm="1">
        <f t="array" ref="A17">IFERROR(IF(INDEX(Deelnemers,MATCH(0,INDEX(COUNTIF($A$1:A16,Deelnemers),),0))=0,"",INDEX(Deelnemers,MATCH(0,INDEX(COUNTIF($A$1:A16,Deelnemers),),0))),"")</f>
        <v/>
      </c>
      <c r="C17" s="178" t="str" cm="1">
        <f t="array" ref="C17">IFERROR(IF(INDEX(Prestaties,MATCH(0,INDEX(COUNTIF($C$1:C16,Prestaties),),0))=0,"",INDEX(Prestaties,MATCH(0,INDEX(COUNTIF($C$1:C16,Prestaties),),0))),"")</f>
        <v/>
      </c>
    </row>
    <row r="18" spans="1:3" x14ac:dyDescent="0.25">
      <c r="A18" s="178" t="str" cm="1">
        <f t="array" ref="A18">IFERROR(IF(INDEX(Deelnemers,MATCH(0,INDEX(COUNTIF($A$1:A17,Deelnemers),),0))=0,"",INDEX(Deelnemers,MATCH(0,INDEX(COUNTIF($A$1:A17,Deelnemers),),0))),"")</f>
        <v/>
      </c>
      <c r="C18" s="178" t="str" cm="1">
        <f t="array" ref="C18">IFERROR(IF(INDEX(Prestaties,MATCH(0,INDEX(COUNTIF($C$1:C17,Prestaties),),0))=0,"",INDEX(Prestaties,MATCH(0,INDEX(COUNTIF($C$1:C17,Prestaties),),0))),"")</f>
        <v/>
      </c>
    </row>
    <row r="19" spans="1:3" x14ac:dyDescent="0.25">
      <c r="A19" s="178" t="str" cm="1">
        <f t="array" ref="A19">IFERROR(IF(INDEX(Deelnemers,MATCH(0,INDEX(COUNTIF($A$1:A18,Deelnemers),),0))=0,"",INDEX(Deelnemers,MATCH(0,INDEX(COUNTIF($A$1:A18,Deelnemers),),0))),"")</f>
        <v/>
      </c>
      <c r="C19" s="178" t="str" cm="1">
        <f t="array" ref="C19">IFERROR(IF(INDEX(Prestaties,MATCH(0,INDEX(COUNTIF($C$1:C18,Prestaties),),0))=0,"",INDEX(Prestaties,MATCH(0,INDEX(COUNTIF($C$1:C18,Prestaties),),0))),"")</f>
        <v/>
      </c>
    </row>
    <row r="20" spans="1:3" x14ac:dyDescent="0.25">
      <c r="A20" s="178" t="str" cm="1">
        <f t="array" ref="A20">IFERROR(IF(INDEX(Deelnemers,MATCH(0,INDEX(COUNTIF($A$1:A19,Deelnemers),),0))=0,"",INDEX(Deelnemers,MATCH(0,INDEX(COUNTIF($A$1:A19,Deelnemers),),0))),"")</f>
        <v/>
      </c>
      <c r="C20" s="178" t="str" cm="1">
        <f t="array" ref="C20">IFERROR(IF(INDEX(Prestaties,MATCH(0,INDEX(COUNTIF($C$1:C19,Prestaties),),0))=0,"",INDEX(Prestaties,MATCH(0,INDEX(COUNTIF($C$1:C19,Prestaties),),0))),"")</f>
        <v/>
      </c>
    </row>
    <row r="21" spans="1:3" x14ac:dyDescent="0.25">
      <c r="A21" s="178" t="str" cm="1">
        <f t="array" ref="A21">IFERROR(IF(INDEX(Deelnemers,MATCH(0,INDEX(COUNTIF($A$1:A20,Deelnemers),),0))=0,"",INDEX(Deelnemers,MATCH(0,INDEX(COUNTIF($A$1:A20,Deelnemers),),0))),"")</f>
        <v/>
      </c>
      <c r="C21" s="178" t="str" cm="1">
        <f t="array" ref="C21">IFERROR(IF(INDEX(Prestaties,MATCH(0,INDEX(COUNTIF($C$1:C20,Prestaties),),0))=0,"",INDEX(Prestaties,MATCH(0,INDEX(COUNTIF($C$1:C20,Prestaties),),0))),"")</f>
        <v/>
      </c>
    </row>
    <row r="22" spans="1:3" x14ac:dyDescent="0.25">
      <c r="A22" s="178" t="str" cm="1">
        <f t="array" ref="A22">IFERROR(IF(INDEX(Deelnemers,MATCH(0,INDEX(COUNTIF($A$1:A21,Deelnemers),),0))=0,"",INDEX(Deelnemers,MATCH(0,INDEX(COUNTIF($A$1:A21,Deelnemers),),0))),"")</f>
        <v/>
      </c>
      <c r="C22" s="178" t="str" cm="1">
        <f t="array" ref="C22">IFERROR(IF(INDEX(Prestaties,MATCH(0,INDEX(COUNTIF($C$1:C21,Prestaties),),0))=0,"",INDEX(Prestaties,MATCH(0,INDEX(COUNTIF($C$1:C21,Prestaties),),0))),"")</f>
        <v/>
      </c>
    </row>
    <row r="23" spans="1:3" x14ac:dyDescent="0.25">
      <c r="A23" s="178" t="str" cm="1">
        <f t="array" ref="A23">IFERROR(IF(INDEX(Deelnemers,MATCH(0,INDEX(COUNTIF($A$1:A22,Deelnemers),),0))=0,"",INDEX(Deelnemers,MATCH(0,INDEX(COUNTIF($A$1:A22,Deelnemers),),0))),"")</f>
        <v/>
      </c>
      <c r="C23" s="178" t="str" cm="1">
        <f t="array" ref="C23">IFERROR(IF(INDEX(Prestaties,MATCH(0,INDEX(COUNTIF($C$1:C22,Prestaties),),0))=0,"",INDEX(Prestaties,MATCH(0,INDEX(COUNTIF($C$1:C22,Prestaties),),0))),"")</f>
        <v/>
      </c>
    </row>
    <row r="24" spans="1:3" x14ac:dyDescent="0.25">
      <c r="A24" s="178" t="str" cm="1">
        <f t="array" ref="A24">IFERROR(IF(INDEX(Deelnemers,MATCH(0,INDEX(COUNTIF($A$1:A23,Deelnemers),),0))=0,"",INDEX(Deelnemers,MATCH(0,INDEX(COUNTIF($A$1:A23,Deelnemers),),0))),"")</f>
        <v/>
      </c>
      <c r="C24" s="178" t="str" cm="1">
        <f t="array" ref="C24">IFERROR(IF(INDEX(Prestaties,MATCH(0,INDEX(COUNTIF($C$1:C23,Prestaties),),0))=0,"",INDEX(Prestaties,MATCH(0,INDEX(COUNTIF($C$1:C23,Prestaties),),0))),"")</f>
        <v/>
      </c>
    </row>
    <row r="25" spans="1:3" x14ac:dyDescent="0.25">
      <c r="A25" s="178" t="str" cm="1">
        <f t="array" ref="A25">IFERROR(IF(INDEX(Deelnemers,MATCH(0,INDEX(COUNTIF($A$1:A24,Deelnemers),),0))=0,"",INDEX(Deelnemers,MATCH(0,INDEX(COUNTIF($A$1:A24,Deelnemers),),0))),"")</f>
        <v/>
      </c>
      <c r="C25" s="178" t="str" cm="1">
        <f t="array" ref="C25">IFERROR(IF(INDEX(Prestaties,MATCH(0,INDEX(COUNTIF($C$1:C24,Prestaties),),0))=0,"",INDEX(Prestaties,MATCH(0,INDEX(COUNTIF($C$1:C24,Prestaties),),0))),"")</f>
        <v/>
      </c>
    </row>
    <row r="26" spans="1:3" x14ac:dyDescent="0.25">
      <c r="A26" s="178" t="str" cm="1">
        <f t="array" ref="A26">IFERROR(IF(INDEX(Deelnemers,MATCH(0,INDEX(COUNTIF($A$1:A25,Deelnemers),),0))=0,"",INDEX(Deelnemers,MATCH(0,INDEX(COUNTIF($A$1:A25,Deelnemers),),0))),"")</f>
        <v/>
      </c>
      <c r="C26" s="178" t="str" cm="1">
        <f t="array" ref="C26">IFERROR(IF(INDEX(Prestaties,MATCH(0,INDEX(COUNTIF($C$1:C25,Prestaties),),0))=0,"",INDEX(Prestaties,MATCH(0,INDEX(COUNTIF($C$1:C25,Prestaties),),0))),"")</f>
        <v/>
      </c>
    </row>
    <row r="27" spans="1:3" x14ac:dyDescent="0.25">
      <c r="A27" s="178" t="str" cm="1">
        <f t="array" ref="A27">IFERROR(IF(INDEX(Deelnemers,MATCH(0,INDEX(COUNTIF($A$1:A26,Deelnemers),),0))=0,"",INDEX(Deelnemers,MATCH(0,INDEX(COUNTIF($A$1:A26,Deelnemers),),0))),"")</f>
        <v/>
      </c>
      <c r="C27" s="178" t="str" cm="1">
        <f t="array" ref="C27">IFERROR(IF(INDEX(Prestaties,MATCH(0,INDEX(COUNTIF($C$1:C26,Prestaties),),0))=0,"",INDEX(Prestaties,MATCH(0,INDEX(COUNTIF($C$1:C26,Prestaties),),0))),"")</f>
        <v/>
      </c>
    </row>
    <row r="28" spans="1:3" x14ac:dyDescent="0.25">
      <c r="A28" s="178" t="str" cm="1">
        <f t="array" ref="A28">IFERROR(IF(INDEX(Deelnemers,MATCH(0,INDEX(COUNTIF($A$1:A27,Deelnemers),),0))=0,"",INDEX(Deelnemers,MATCH(0,INDEX(COUNTIF($A$1:A27,Deelnemers),),0))),"")</f>
        <v/>
      </c>
      <c r="C28" s="178" t="str" cm="1">
        <f t="array" ref="C28">IFERROR(IF(INDEX(Prestaties,MATCH(0,INDEX(COUNTIF($C$1:C27,Prestaties),),0))=0,"",INDEX(Prestaties,MATCH(0,INDEX(COUNTIF($C$1:C27,Prestaties),),0))),"")</f>
        <v/>
      </c>
    </row>
    <row r="29" spans="1:3" x14ac:dyDescent="0.25">
      <c r="A29" s="178" t="str" cm="1">
        <f t="array" ref="A29">IFERROR(IF(INDEX(Deelnemers,MATCH(0,INDEX(COUNTIF($A$1:A28,Deelnemers),),0))=0,"",INDEX(Deelnemers,MATCH(0,INDEX(COUNTIF($A$1:A28,Deelnemers),),0))),"")</f>
        <v/>
      </c>
      <c r="C29" s="178" t="str" cm="1">
        <f t="array" ref="C29">IFERROR(IF(INDEX(Prestaties,MATCH(0,INDEX(COUNTIF($C$1:C28,Prestaties),),0))=0,"",INDEX(Prestaties,MATCH(0,INDEX(COUNTIF($C$1:C28,Prestaties),),0))),"")</f>
        <v/>
      </c>
    </row>
    <row r="30" spans="1:3" x14ac:dyDescent="0.25">
      <c r="A30" s="178" t="str" cm="1">
        <f t="array" ref="A30">IFERROR(IF(INDEX(Deelnemers,MATCH(0,INDEX(COUNTIF($A$1:A29,Deelnemers),),0))=0,"",INDEX(Deelnemers,MATCH(0,INDEX(COUNTIF($A$1:A29,Deelnemers),),0))),"")</f>
        <v/>
      </c>
      <c r="C30" s="178" t="str" cm="1">
        <f t="array" ref="C30">IFERROR(IF(INDEX(Prestaties,MATCH(0,INDEX(COUNTIF($C$1:C29,Prestaties),),0))=0,"",INDEX(Prestaties,MATCH(0,INDEX(COUNTIF($C$1:C29,Prestaties),),0))),"")</f>
        <v/>
      </c>
    </row>
    <row r="31" spans="1:3" x14ac:dyDescent="0.25">
      <c r="A31" s="178" t="str" cm="1">
        <f t="array" ref="A31">IFERROR(IF(INDEX(Deelnemers,MATCH(0,INDEX(COUNTIF($A$1:A30,Deelnemers),),0))=0,"",INDEX(Deelnemers,MATCH(0,INDEX(COUNTIF($A$1:A30,Deelnemers),),0))),"")</f>
        <v/>
      </c>
      <c r="C31" s="178" t="str" cm="1">
        <f t="array" ref="C31">IFERROR(IF(INDEX(Prestaties,MATCH(0,INDEX(COUNTIF($C$1:C30,Prestaties),),0))=0,"",INDEX(Prestaties,MATCH(0,INDEX(COUNTIF($C$1:C30,Prestaties),),0))),"")</f>
        <v/>
      </c>
    </row>
    <row r="32" spans="1:3" x14ac:dyDescent="0.25">
      <c r="A32" s="178" t="str" cm="1">
        <f t="array" ref="A32">IFERROR(IF(INDEX(Deelnemers,MATCH(0,INDEX(COUNTIF($A$1:A31,Deelnemers),),0))=0,"",INDEX(Deelnemers,MATCH(0,INDEX(COUNTIF($A$1:A31,Deelnemers),),0))),"")</f>
        <v/>
      </c>
      <c r="C32" s="178" t="str" cm="1">
        <f t="array" ref="C32">IFERROR(IF(INDEX(Prestaties,MATCH(0,INDEX(COUNTIF($C$1:C31,Prestaties),),0))=0,"",INDEX(Prestaties,MATCH(0,INDEX(COUNTIF($C$1:C31,Prestaties),),0))),"")</f>
        <v/>
      </c>
    </row>
    <row r="33" spans="1:3" x14ac:dyDescent="0.25">
      <c r="A33" s="178" t="str" cm="1">
        <f t="array" ref="A33">IFERROR(IF(INDEX(Deelnemers,MATCH(0,INDEX(COUNTIF($A$1:A32,Deelnemers),),0))=0,"",INDEX(Deelnemers,MATCH(0,INDEX(COUNTIF($A$1:A32,Deelnemers),),0))),"")</f>
        <v/>
      </c>
      <c r="C33" s="178" t="str" cm="1">
        <f t="array" ref="C33">IFERROR(IF(INDEX(Prestaties,MATCH(0,INDEX(COUNTIF($C$1:C32,Prestaties),),0))=0,"",INDEX(Prestaties,MATCH(0,INDEX(COUNTIF($C$1:C32,Prestaties),),0))),"")</f>
        <v/>
      </c>
    </row>
    <row r="34" spans="1:3" x14ac:dyDescent="0.25">
      <c r="A34" s="178" t="str" cm="1">
        <f t="array" ref="A34">IFERROR(IF(INDEX(Deelnemers,MATCH(0,INDEX(COUNTIF($A$1:A33,Deelnemers),),0))=0,"",INDEX(Deelnemers,MATCH(0,INDEX(COUNTIF($A$1:A33,Deelnemers),),0))),"")</f>
        <v/>
      </c>
      <c r="C34" s="178" t="str" cm="1">
        <f t="array" ref="C34">IFERROR(IF(INDEX(Prestaties,MATCH(0,INDEX(COUNTIF($C$1:C33,Prestaties),),0))=0,"",INDEX(Prestaties,MATCH(0,INDEX(COUNTIF($C$1:C33,Prestaties),),0))),"")</f>
        <v/>
      </c>
    </row>
    <row r="35" spans="1:3" x14ac:dyDescent="0.25">
      <c r="A35" s="178" t="str" cm="1">
        <f t="array" ref="A35">IFERROR(IF(INDEX(Deelnemers,MATCH(0,INDEX(COUNTIF($A$1:A34,Deelnemers),),0))=0,"",INDEX(Deelnemers,MATCH(0,INDEX(COUNTIF($A$1:A34,Deelnemers),),0))),"")</f>
        <v/>
      </c>
      <c r="C35" s="178" t="str" cm="1">
        <f t="array" ref="C35">IFERROR(IF(INDEX(Prestaties,MATCH(0,INDEX(COUNTIF($C$1:C34,Prestaties),),0))=0,"",INDEX(Prestaties,MATCH(0,INDEX(COUNTIF($C$1:C34,Prestaties),),0))),"")</f>
        <v/>
      </c>
    </row>
    <row r="36" spans="1:3" x14ac:dyDescent="0.25">
      <c r="A36" s="178" t="str" cm="1">
        <f t="array" ref="A36">IFERROR(IF(INDEX(Deelnemers,MATCH(0,INDEX(COUNTIF($A$1:A35,Deelnemers),),0))=0,"",INDEX(Deelnemers,MATCH(0,INDEX(COUNTIF($A$1:A35,Deelnemers),),0))),"")</f>
        <v/>
      </c>
      <c r="C36" s="178" t="str" cm="1">
        <f t="array" ref="C36">IFERROR(IF(INDEX(Prestaties,MATCH(0,INDEX(COUNTIF($C$1:C35,Prestaties),),0))=0,"",INDEX(Prestaties,MATCH(0,INDEX(COUNTIF($C$1:C35,Prestaties),),0))),"")</f>
        <v/>
      </c>
    </row>
    <row r="37" spans="1:3" x14ac:dyDescent="0.25">
      <c r="A37" s="178" t="str" cm="1">
        <f t="array" ref="A37">IFERROR(IF(INDEX(Deelnemers,MATCH(0,INDEX(COUNTIF($A$1:A36,Deelnemers),),0))=0,"",INDEX(Deelnemers,MATCH(0,INDEX(COUNTIF($A$1:A36,Deelnemers),),0))),"")</f>
        <v/>
      </c>
      <c r="C37" s="178" t="str" cm="1">
        <f t="array" ref="C37">IFERROR(IF(INDEX(Prestaties,MATCH(0,INDEX(COUNTIF($C$1:C36,Prestaties),),0))=0,"",INDEX(Prestaties,MATCH(0,INDEX(COUNTIF($C$1:C36,Prestaties),),0))),"")</f>
        <v/>
      </c>
    </row>
    <row r="38" spans="1:3" x14ac:dyDescent="0.25">
      <c r="A38" s="178" t="str" cm="1">
        <f t="array" ref="A38">IFERROR(IF(INDEX(Deelnemers,MATCH(0,INDEX(COUNTIF($A$1:A37,Deelnemers),),0))=0,"",INDEX(Deelnemers,MATCH(0,INDEX(COUNTIF($A$1:A37,Deelnemers),),0))),"")</f>
        <v/>
      </c>
      <c r="C38" s="178" t="str" cm="1">
        <f t="array" ref="C38">IFERROR(IF(INDEX(Prestaties,MATCH(0,INDEX(COUNTIF($C$1:C37,Prestaties),),0))=0,"",INDEX(Prestaties,MATCH(0,INDEX(COUNTIF($C$1:C37,Prestaties),),0))),"")</f>
        <v/>
      </c>
    </row>
    <row r="39" spans="1:3" x14ac:dyDescent="0.25">
      <c r="A39" s="178" t="str" cm="1">
        <f t="array" ref="A39">IFERROR(IF(INDEX(Deelnemers,MATCH(0,INDEX(COUNTIF($A$1:A38,Deelnemers),),0))=0,"",INDEX(Deelnemers,MATCH(0,INDEX(COUNTIF($A$1:A38,Deelnemers),),0))),"")</f>
        <v/>
      </c>
      <c r="C39" s="178" t="str" cm="1">
        <f t="array" ref="C39">IFERROR(IF(INDEX(Prestaties,MATCH(0,INDEX(COUNTIF($C$1:C38,Prestaties),),0))=0,"",INDEX(Prestaties,MATCH(0,INDEX(COUNTIF($C$1:C38,Prestaties),),0))),"")</f>
        <v/>
      </c>
    </row>
    <row r="40" spans="1:3" x14ac:dyDescent="0.25">
      <c r="A40" s="178" t="str" cm="1">
        <f t="array" ref="A40">IFERROR(IF(INDEX(Deelnemers,MATCH(0,INDEX(COUNTIF($A$1:A39,Deelnemers),),0))=0,"",INDEX(Deelnemers,MATCH(0,INDEX(COUNTIF($A$1:A39,Deelnemers),),0))),"")</f>
        <v/>
      </c>
      <c r="C40" s="178" t="str" cm="1">
        <f t="array" ref="C40">IFERROR(IF(INDEX(Prestaties,MATCH(0,INDEX(COUNTIF($C$1:C39,Prestaties),),0))=0,"",INDEX(Prestaties,MATCH(0,INDEX(COUNTIF($C$1:C39,Prestaties),),0))),"")</f>
        <v/>
      </c>
    </row>
    <row r="41" spans="1:3" x14ac:dyDescent="0.25">
      <c r="A41" s="178" t="str" cm="1">
        <f t="array" ref="A41">IFERROR(IF(INDEX(Deelnemers,MATCH(0,INDEX(COUNTIF($A$1:A40,Deelnemers),),0))=0,"",INDEX(Deelnemers,MATCH(0,INDEX(COUNTIF($A$1:A40,Deelnemers),),0))),"")</f>
        <v/>
      </c>
      <c r="C41" s="178" t="str" cm="1">
        <f t="array" ref="C41">IFERROR(IF(INDEX(Prestaties,MATCH(0,INDEX(COUNTIF($C$1:C40,Prestaties),),0))=0,"",INDEX(Prestaties,MATCH(0,INDEX(COUNTIF($C$1:C40,Prestaties),),0))),"")</f>
        <v/>
      </c>
    </row>
    <row r="42" spans="1:3" x14ac:dyDescent="0.25">
      <c r="A42" s="178" t="str" cm="1">
        <f t="array" ref="A42">IFERROR(IF(INDEX(Deelnemers,MATCH(0,INDEX(COUNTIF($A$1:A41,Deelnemers),),0))=0,"",INDEX(Deelnemers,MATCH(0,INDEX(COUNTIF($A$1:A41,Deelnemers),),0))),"")</f>
        <v/>
      </c>
      <c r="C42" s="178" t="str" cm="1">
        <f t="array" ref="C42">IFERROR(IF(INDEX(Prestaties,MATCH(0,INDEX(COUNTIF($C$1:C41,Prestaties),),0))=0,"",INDEX(Prestaties,MATCH(0,INDEX(COUNTIF($C$1:C41,Prestaties),),0))),"")</f>
        <v/>
      </c>
    </row>
    <row r="43" spans="1:3" x14ac:dyDescent="0.25">
      <c r="A43" s="178" t="str" cm="1">
        <f t="array" ref="A43">IFERROR(IF(INDEX(Deelnemers,MATCH(0,INDEX(COUNTIF($A$1:A42,Deelnemers),),0))=0,"",INDEX(Deelnemers,MATCH(0,INDEX(COUNTIF($A$1:A42,Deelnemers),),0))),"")</f>
        <v/>
      </c>
      <c r="C43" s="178" t="str" cm="1">
        <f t="array" ref="C43">IFERROR(IF(INDEX(Prestaties,MATCH(0,INDEX(COUNTIF($C$1:C42,Prestaties),),0))=0,"",INDEX(Prestaties,MATCH(0,INDEX(COUNTIF($C$1:C42,Prestaties),),0))),"")</f>
        <v/>
      </c>
    </row>
    <row r="44" spans="1:3" x14ac:dyDescent="0.25">
      <c r="A44" s="178" t="str" cm="1">
        <f t="array" ref="A44">IFERROR(IF(INDEX(Deelnemers,MATCH(0,INDEX(COUNTIF($A$1:A43,Deelnemers),),0))=0,"",INDEX(Deelnemers,MATCH(0,INDEX(COUNTIF($A$1:A43,Deelnemers),),0))),"")</f>
        <v/>
      </c>
      <c r="C44" s="178" t="str" cm="1">
        <f t="array" ref="C44">IFERROR(IF(INDEX(Prestaties,MATCH(0,INDEX(COUNTIF($C$1:C43,Prestaties),),0))=0,"",INDEX(Prestaties,MATCH(0,INDEX(COUNTIF($C$1:C43,Prestaties),),0))),"")</f>
        <v/>
      </c>
    </row>
    <row r="45" spans="1:3" x14ac:dyDescent="0.25">
      <c r="A45" s="178" t="str" cm="1">
        <f t="array" ref="A45">IFERROR(IF(INDEX(Deelnemers,MATCH(0,INDEX(COUNTIF($A$1:A44,Deelnemers),),0))=0,"",INDEX(Deelnemers,MATCH(0,INDEX(COUNTIF($A$1:A44,Deelnemers),),0))),"")</f>
        <v/>
      </c>
      <c r="C45" s="178" t="str" cm="1">
        <f t="array" ref="C45">IFERROR(IF(INDEX(Prestaties,MATCH(0,INDEX(COUNTIF($C$1:C44,Prestaties),),0))=0,"",INDEX(Prestaties,MATCH(0,INDEX(COUNTIF($C$1:C44,Prestaties),),0))),"")</f>
        <v/>
      </c>
    </row>
    <row r="46" spans="1:3" x14ac:dyDescent="0.25">
      <c r="A46" s="178" t="str" cm="1">
        <f t="array" ref="A46">IFERROR(IF(INDEX(Deelnemers,MATCH(0,INDEX(COUNTIF($A$1:A45,Deelnemers),),0))=0,"",INDEX(Deelnemers,MATCH(0,INDEX(COUNTIF($A$1:A45,Deelnemers),),0))),"")</f>
        <v/>
      </c>
      <c r="C46" s="178" t="str" cm="1">
        <f t="array" ref="C46">IFERROR(IF(INDEX(Prestaties,MATCH(0,INDEX(COUNTIF($C$1:C45,Prestaties),),0))=0,"",INDEX(Prestaties,MATCH(0,INDEX(COUNTIF($C$1:C45,Prestaties),),0))),"")</f>
        <v/>
      </c>
    </row>
    <row r="47" spans="1:3" x14ac:dyDescent="0.25">
      <c r="A47" s="178" t="str" cm="1">
        <f t="array" ref="A47">IFERROR(IF(INDEX(Deelnemers,MATCH(0,INDEX(COUNTIF($A$1:A46,Deelnemers),),0))=0,"",INDEX(Deelnemers,MATCH(0,INDEX(COUNTIF($A$1:A46,Deelnemers),),0))),"")</f>
        <v/>
      </c>
      <c r="C47" s="178" t="str" cm="1">
        <f t="array" ref="C47">IFERROR(IF(INDEX(Prestaties,MATCH(0,INDEX(COUNTIF($C$1:C46,Prestaties),),0))=0,"",INDEX(Prestaties,MATCH(0,INDEX(COUNTIF($C$1:C46,Prestaties),),0))),"")</f>
        <v/>
      </c>
    </row>
    <row r="48" spans="1:3" x14ac:dyDescent="0.25">
      <c r="A48" s="178" t="str" cm="1">
        <f t="array" ref="A48">IFERROR(IF(INDEX(Deelnemers,MATCH(0,INDEX(COUNTIF($A$1:A47,Deelnemers),),0))=0,"",INDEX(Deelnemers,MATCH(0,INDEX(COUNTIF($A$1:A47,Deelnemers),),0))),"")</f>
        <v/>
      </c>
      <c r="C48" s="178" t="str" cm="1">
        <f t="array" ref="C48">IFERROR(IF(INDEX(Prestaties,MATCH(0,INDEX(COUNTIF($C$1:C47,Prestaties),),0))=0,"",INDEX(Prestaties,MATCH(0,INDEX(COUNTIF($C$1:C47,Prestaties),),0))),"")</f>
        <v/>
      </c>
    </row>
    <row r="49" spans="1:3" x14ac:dyDescent="0.25">
      <c r="A49" s="178" t="str" cm="1">
        <f t="array" ref="A49">IFERROR(IF(INDEX(Deelnemers,MATCH(0,INDEX(COUNTIF($A$1:A48,Deelnemers),),0))=0,"",INDEX(Deelnemers,MATCH(0,INDEX(COUNTIF($A$1:A48,Deelnemers),),0))),"")</f>
        <v/>
      </c>
      <c r="C49" s="178" t="str" cm="1">
        <f t="array" ref="C49">IFERROR(IF(INDEX(Prestaties,MATCH(0,INDEX(COUNTIF($C$1:C48,Prestaties),),0))=0,"",INDEX(Prestaties,MATCH(0,INDEX(COUNTIF($C$1:C48,Prestaties),),0))),"")</f>
        <v/>
      </c>
    </row>
    <row r="50" spans="1:3" x14ac:dyDescent="0.25">
      <c r="A50" s="178" t="str" cm="1">
        <f t="array" ref="A50">IFERROR(IF(INDEX(Deelnemers,MATCH(0,INDEX(COUNTIF($A$1:A49,Deelnemers),),0))=0,"",INDEX(Deelnemers,MATCH(0,INDEX(COUNTIF($A$1:A49,Deelnemers),),0))),"")</f>
        <v/>
      </c>
      <c r="C50" s="178" t="str" cm="1">
        <f t="array" ref="C50">IFERROR(IF(INDEX(Prestaties,MATCH(0,INDEX(COUNTIF($C$1:C49,Prestaties),),0))=0,"",INDEX(Prestaties,MATCH(0,INDEX(COUNTIF($C$1:C49,Prestaties),),0))),"")</f>
        <v/>
      </c>
    </row>
    <row r="51" spans="1:3" x14ac:dyDescent="0.25">
      <c r="A51" s="178" t="str" cm="1">
        <f t="array" ref="A51">IFERROR(IF(INDEX(Deelnemers,MATCH(0,INDEX(COUNTIF($A$1:A50,Deelnemers),),0))=0,"",INDEX(Deelnemers,MATCH(0,INDEX(COUNTIF($A$1:A50,Deelnemers),),0))),"")</f>
        <v/>
      </c>
      <c r="C51" s="178" t="str" cm="1">
        <f t="array" ref="C51">IFERROR(IF(INDEX(Prestaties,MATCH(0,INDEX(COUNTIF($C$1:C50,Prestaties),),0))=0,"",INDEX(Prestaties,MATCH(0,INDEX(COUNTIF($C$1:C50,Prestaties),),0))),"")</f>
        <v/>
      </c>
    </row>
    <row r="52" spans="1:3" x14ac:dyDescent="0.25">
      <c r="A52" s="178" t="str" cm="1">
        <f t="array" ref="A52">IFERROR(IF(INDEX(Deelnemers,MATCH(0,INDEX(COUNTIF($A$1:A51,Deelnemers),),0))=0,"",INDEX(Deelnemers,MATCH(0,INDEX(COUNTIF($A$1:A51,Deelnemers),),0))),"")</f>
        <v/>
      </c>
      <c r="C52" s="178" t="str" cm="1">
        <f t="array" ref="C52">IFERROR(IF(INDEX(Prestaties,MATCH(0,INDEX(COUNTIF($C$1:C51,Prestaties),),0))=0,"",INDEX(Prestaties,MATCH(0,INDEX(COUNTIF($C$1:C51,Prestaties),),0))),"")</f>
        <v/>
      </c>
    </row>
    <row r="53" spans="1:3" x14ac:dyDescent="0.25">
      <c r="A53" s="178" t="str" cm="1">
        <f t="array" ref="A53">IFERROR(IF(INDEX(Deelnemers,MATCH(0,INDEX(COUNTIF($A$1:A52,Deelnemers),),0))=0,"",INDEX(Deelnemers,MATCH(0,INDEX(COUNTIF($A$1:A52,Deelnemers),),0))),"")</f>
        <v/>
      </c>
      <c r="C53" s="178" t="str" cm="1">
        <f t="array" ref="C53">IFERROR(IF(INDEX(Prestaties,MATCH(0,INDEX(COUNTIF($C$1:C52,Prestaties),),0))=0,"",INDEX(Prestaties,MATCH(0,INDEX(COUNTIF($C$1:C52,Prestaties),),0))),"")</f>
        <v/>
      </c>
    </row>
    <row r="54" spans="1:3" x14ac:dyDescent="0.25">
      <c r="A54" s="178" t="str" cm="1">
        <f t="array" ref="A54">IFERROR(IF(INDEX(Deelnemers,MATCH(0,INDEX(COUNTIF($A$1:A53,Deelnemers),),0))=0,"",INDEX(Deelnemers,MATCH(0,INDEX(COUNTIF($A$1:A53,Deelnemers),),0))),"")</f>
        <v/>
      </c>
      <c r="C54" s="178" t="str" cm="1">
        <f t="array" ref="C54">IFERROR(IF(INDEX(Prestaties,MATCH(0,INDEX(COUNTIF($C$1:C53,Prestaties),),0))=0,"",INDEX(Prestaties,MATCH(0,INDEX(COUNTIF($C$1:C53,Prestaties),),0))),"")</f>
        <v/>
      </c>
    </row>
    <row r="55" spans="1:3" x14ac:dyDescent="0.25">
      <c r="A55" s="178" t="str" cm="1">
        <f t="array" ref="A55">IFERROR(IF(INDEX(Deelnemers,MATCH(0,INDEX(COUNTIF($A$1:A54,Deelnemers),),0))=0,"",INDEX(Deelnemers,MATCH(0,INDEX(COUNTIF($A$1:A54,Deelnemers),),0))),"")</f>
        <v/>
      </c>
      <c r="C55" s="178" t="str" cm="1">
        <f t="array" ref="C55">IFERROR(IF(INDEX(Prestaties,MATCH(0,INDEX(COUNTIF($C$1:C54,Prestaties),),0))=0,"",INDEX(Prestaties,MATCH(0,INDEX(COUNTIF($C$1:C54,Prestaties),),0))),"")</f>
        <v/>
      </c>
    </row>
    <row r="56" spans="1:3" x14ac:dyDescent="0.25">
      <c r="A56" s="178" t="str" cm="1">
        <f t="array" ref="A56">IFERROR(IF(INDEX(Deelnemers,MATCH(0,INDEX(COUNTIF($A$1:A55,Deelnemers),),0))=0,"",INDEX(Deelnemers,MATCH(0,INDEX(COUNTIF($A$1:A55,Deelnemers),),0))),"")</f>
        <v/>
      </c>
      <c r="C56" s="178" t="str" cm="1">
        <f t="array" ref="C56">IFERROR(IF(INDEX(Prestaties,MATCH(0,INDEX(COUNTIF($C$1:C55,Prestaties),),0))=0,"",INDEX(Prestaties,MATCH(0,INDEX(COUNTIF($C$1:C55,Prestaties),),0))),"")</f>
        <v/>
      </c>
    </row>
    <row r="57" spans="1:3" x14ac:dyDescent="0.25">
      <c r="A57" s="178" t="str" cm="1">
        <f t="array" ref="A57">IFERROR(IF(INDEX(Deelnemers,MATCH(0,INDEX(COUNTIF($A$1:A56,Deelnemers),),0))=0,"",INDEX(Deelnemers,MATCH(0,INDEX(COUNTIF($A$1:A56,Deelnemers),),0))),"")</f>
        <v/>
      </c>
      <c r="C57" s="178" t="str" cm="1">
        <f t="array" ref="C57">IFERROR(IF(INDEX(Prestaties,MATCH(0,INDEX(COUNTIF($C$1:C56,Prestaties),),0))=0,"",INDEX(Prestaties,MATCH(0,INDEX(COUNTIF($C$1:C56,Prestaties),),0))),"")</f>
        <v/>
      </c>
    </row>
    <row r="58" spans="1:3" x14ac:dyDescent="0.25">
      <c r="A58" s="178" t="str" cm="1">
        <f t="array" ref="A58">IFERROR(IF(INDEX(Deelnemers,MATCH(0,INDEX(COUNTIF($A$1:A57,Deelnemers),),0))=0,"",INDEX(Deelnemers,MATCH(0,INDEX(COUNTIF($A$1:A57,Deelnemers),),0))),"")</f>
        <v/>
      </c>
      <c r="C58" s="178" t="str" cm="1">
        <f t="array" ref="C58">IFERROR(IF(INDEX(Prestaties,MATCH(0,INDEX(COUNTIF($C$1:C57,Prestaties),),0))=0,"",INDEX(Prestaties,MATCH(0,INDEX(COUNTIF($C$1:C57,Prestaties),),0))),"")</f>
        <v/>
      </c>
    </row>
    <row r="59" spans="1:3" x14ac:dyDescent="0.25">
      <c r="A59" s="178" t="str" cm="1">
        <f t="array" ref="A59">IFERROR(IF(INDEX(Deelnemers,MATCH(0,INDEX(COUNTIF($A$1:A58,Deelnemers),),0))=0,"",INDEX(Deelnemers,MATCH(0,INDEX(COUNTIF($A$1:A58,Deelnemers),),0))),"")</f>
        <v/>
      </c>
      <c r="C59" s="178" t="str" cm="1">
        <f t="array" ref="C59">IFERROR(IF(INDEX(Prestaties,MATCH(0,INDEX(COUNTIF($C$1:C58,Prestaties),),0))=0,"",INDEX(Prestaties,MATCH(0,INDEX(COUNTIF($C$1:C58,Prestaties),),0))),"")</f>
        <v/>
      </c>
    </row>
    <row r="60" spans="1:3" x14ac:dyDescent="0.25">
      <c r="A60" s="178" t="str" cm="1">
        <f t="array" ref="A60">IFERROR(IF(INDEX(Deelnemers,MATCH(0,INDEX(COUNTIF($A$1:A59,Deelnemers),),0))=0,"",INDEX(Deelnemers,MATCH(0,INDEX(COUNTIF($A$1:A59,Deelnemers),),0))),"")</f>
        <v/>
      </c>
      <c r="C60" s="178" t="str" cm="1">
        <f t="array" ref="C60">IFERROR(IF(INDEX(Prestaties,MATCH(0,INDEX(COUNTIF($C$1:C59,Prestaties),),0))=0,"",INDEX(Prestaties,MATCH(0,INDEX(COUNTIF($C$1:C59,Prestaties),),0))),"")</f>
        <v/>
      </c>
    </row>
    <row r="61" spans="1:3" x14ac:dyDescent="0.25">
      <c r="A61" s="178" t="str" cm="1">
        <f t="array" ref="A61">IFERROR(IF(INDEX(Deelnemers,MATCH(0,INDEX(COUNTIF($A$1:A60,Deelnemers),),0))=0,"",INDEX(Deelnemers,MATCH(0,INDEX(COUNTIF($A$1:A60,Deelnemers),),0))),"")</f>
        <v/>
      </c>
      <c r="C61" s="178" t="str" cm="1">
        <f t="array" ref="C61">IFERROR(IF(INDEX(Prestaties,MATCH(0,INDEX(COUNTIF($C$1:C60,Prestaties),),0))=0,"",INDEX(Prestaties,MATCH(0,INDEX(COUNTIF($C$1:C60,Prestaties),),0))),"")</f>
        <v/>
      </c>
    </row>
    <row r="62" spans="1:3" x14ac:dyDescent="0.25">
      <c r="A62" s="178" t="str" cm="1">
        <f t="array" ref="A62">IFERROR(IF(INDEX(Deelnemers,MATCH(0,INDEX(COUNTIF($A$1:A61,Deelnemers),),0))=0,"",INDEX(Deelnemers,MATCH(0,INDEX(COUNTIF($A$1:A61,Deelnemers),),0))),"")</f>
        <v/>
      </c>
      <c r="C62" s="178" t="str" cm="1">
        <f t="array" ref="C62">IFERROR(IF(INDEX(Prestaties,MATCH(0,INDEX(COUNTIF($C$1:C61,Prestaties),),0))=0,"",INDEX(Prestaties,MATCH(0,INDEX(COUNTIF($C$1:C61,Prestaties),),0))),"")</f>
        <v/>
      </c>
    </row>
    <row r="63" spans="1:3" x14ac:dyDescent="0.25">
      <c r="A63" s="178" t="str" cm="1">
        <f t="array" ref="A63">IFERROR(IF(INDEX(Deelnemers,MATCH(0,INDEX(COUNTIF($A$1:A62,Deelnemers),),0))=0,"",INDEX(Deelnemers,MATCH(0,INDEX(COUNTIF($A$1:A62,Deelnemers),),0))),"")</f>
        <v/>
      </c>
      <c r="C63" s="178" t="str" cm="1">
        <f t="array" ref="C63">IFERROR(IF(INDEX(Prestaties,MATCH(0,INDEX(COUNTIF($C$1:C62,Prestaties),),0))=0,"",INDEX(Prestaties,MATCH(0,INDEX(COUNTIF($C$1:C62,Prestaties),),0))),"")</f>
        <v/>
      </c>
    </row>
    <row r="64" spans="1:3" x14ac:dyDescent="0.25">
      <c r="A64" s="178" t="str" cm="1">
        <f t="array" ref="A64">IFERROR(IF(INDEX(Deelnemers,MATCH(0,INDEX(COUNTIF($A$1:A63,Deelnemers),),0))=0,"",INDEX(Deelnemers,MATCH(0,INDEX(COUNTIF($A$1:A63,Deelnemers),),0))),"")</f>
        <v/>
      </c>
      <c r="C64" s="178" t="str" cm="1">
        <f t="array" ref="C64">IFERROR(IF(INDEX(Prestaties,MATCH(0,INDEX(COUNTIF($C$1:C63,Prestaties),),0))=0,"",INDEX(Prestaties,MATCH(0,INDEX(COUNTIF($C$1:C63,Prestaties),),0))),"")</f>
        <v/>
      </c>
    </row>
    <row r="65" spans="1:3" x14ac:dyDescent="0.25">
      <c r="A65" s="178" t="str" cm="1">
        <f t="array" ref="A65">IFERROR(IF(INDEX(Deelnemers,MATCH(0,INDEX(COUNTIF($A$1:A64,Deelnemers),),0))=0,"",INDEX(Deelnemers,MATCH(0,INDEX(COUNTIF($A$1:A64,Deelnemers),),0))),"")</f>
        <v/>
      </c>
      <c r="C65" s="178" t="str" cm="1">
        <f t="array" ref="C65">IFERROR(IF(INDEX(Prestaties,MATCH(0,INDEX(COUNTIF($C$1:C64,Prestaties),),0))=0,"",INDEX(Prestaties,MATCH(0,INDEX(COUNTIF($C$1:C64,Prestaties),),0))),"")</f>
        <v/>
      </c>
    </row>
    <row r="66" spans="1:3" x14ac:dyDescent="0.25">
      <c r="A66" s="178" t="str" cm="1">
        <f t="array" ref="A66">IFERROR(IF(INDEX(Deelnemers,MATCH(0,INDEX(COUNTIF($A$1:A65,Deelnemers),),0))=0,"",INDEX(Deelnemers,MATCH(0,INDEX(COUNTIF($A$1:A65,Deelnemers),),0))),"")</f>
        <v/>
      </c>
      <c r="C66" s="178" t="str" cm="1">
        <f t="array" ref="C66">IFERROR(IF(INDEX(Prestaties,MATCH(0,INDEX(COUNTIF($C$1:C65,Prestaties),),0))=0,"",INDEX(Prestaties,MATCH(0,INDEX(COUNTIF($C$1:C65,Prestaties),),0))),"")</f>
        <v/>
      </c>
    </row>
    <row r="67" spans="1:3" x14ac:dyDescent="0.25">
      <c r="A67" s="178" t="str" cm="1">
        <f t="array" ref="A67">IFERROR(IF(INDEX(Deelnemers,MATCH(0,INDEX(COUNTIF($A$1:A66,Deelnemers),),0))=0,"",INDEX(Deelnemers,MATCH(0,INDEX(COUNTIF($A$1:A66,Deelnemers),),0))),"")</f>
        <v/>
      </c>
      <c r="C67" s="178" t="str" cm="1">
        <f t="array" ref="C67">IFERROR(IF(INDEX(Prestaties,MATCH(0,INDEX(COUNTIF($C$1:C66,Prestaties),),0))=0,"",INDEX(Prestaties,MATCH(0,INDEX(COUNTIF($C$1:C66,Prestaties),),0))),"")</f>
        <v/>
      </c>
    </row>
    <row r="68" spans="1:3" x14ac:dyDescent="0.25">
      <c r="A68" s="178" t="str" cm="1">
        <f t="array" ref="A68">IFERROR(IF(INDEX(Deelnemers,MATCH(0,INDEX(COUNTIF($A$1:A67,Deelnemers),),0))=0,"",INDEX(Deelnemers,MATCH(0,INDEX(COUNTIF($A$1:A67,Deelnemers),),0))),"")</f>
        <v/>
      </c>
      <c r="C68" s="178" t="str" cm="1">
        <f t="array" ref="C68">IFERROR(IF(INDEX(Prestaties,MATCH(0,INDEX(COUNTIF($C$1:C67,Prestaties),),0))=0,"",INDEX(Prestaties,MATCH(0,INDEX(COUNTIF($C$1:C67,Prestaties),),0))),"")</f>
        <v/>
      </c>
    </row>
    <row r="69" spans="1:3" x14ac:dyDescent="0.25">
      <c r="A69" s="178" t="str" cm="1">
        <f t="array" ref="A69">IFERROR(IF(INDEX(Deelnemers,MATCH(0,INDEX(COUNTIF($A$1:A68,Deelnemers),),0))=0,"",INDEX(Deelnemers,MATCH(0,INDEX(COUNTIF($A$1:A68,Deelnemers),),0))),"")</f>
        <v/>
      </c>
      <c r="C69" s="178" t="str" cm="1">
        <f t="array" ref="C69">IFERROR(IF(INDEX(Prestaties,MATCH(0,INDEX(COUNTIF($C$1:C68,Prestaties),),0))=0,"",INDEX(Prestaties,MATCH(0,INDEX(COUNTIF($C$1:C68,Prestaties),),0))),"")</f>
        <v/>
      </c>
    </row>
    <row r="70" spans="1:3" x14ac:dyDescent="0.25">
      <c r="A70" s="178" t="str" cm="1">
        <f t="array" ref="A70">IFERROR(IF(INDEX(Deelnemers,MATCH(0,INDEX(COUNTIF($A$1:A69,Deelnemers),),0))=0,"",INDEX(Deelnemers,MATCH(0,INDEX(COUNTIF($A$1:A69,Deelnemers),),0))),"")</f>
        <v/>
      </c>
      <c r="C70" s="178" t="str" cm="1">
        <f t="array" ref="C70">IFERROR(IF(INDEX(Prestaties,MATCH(0,INDEX(COUNTIF($C$1:C69,Prestaties),),0))=0,"",INDEX(Prestaties,MATCH(0,INDEX(COUNTIF($C$1:C69,Prestaties),),0))),"")</f>
        <v/>
      </c>
    </row>
    <row r="71" spans="1:3" x14ac:dyDescent="0.25">
      <c r="A71" s="178" t="str" cm="1">
        <f t="array" ref="A71">IFERROR(IF(INDEX(Deelnemers,MATCH(0,INDEX(COUNTIF($A$1:A70,Deelnemers),),0))=0,"",INDEX(Deelnemers,MATCH(0,INDEX(COUNTIF($A$1:A70,Deelnemers),),0))),"")</f>
        <v/>
      </c>
      <c r="C71" s="178" t="str" cm="1">
        <f t="array" ref="C71">IFERROR(IF(INDEX(Prestaties,MATCH(0,INDEX(COUNTIF($C$1:C70,Prestaties),),0))=0,"",INDEX(Prestaties,MATCH(0,INDEX(COUNTIF($C$1:C70,Prestaties),),0))),"")</f>
        <v/>
      </c>
    </row>
    <row r="72" spans="1:3" x14ac:dyDescent="0.25">
      <c r="A72" s="178" t="str" cm="1">
        <f t="array" ref="A72">IFERROR(IF(INDEX(Deelnemers,MATCH(0,INDEX(COUNTIF($A$1:A71,Deelnemers),),0))=0,"",INDEX(Deelnemers,MATCH(0,INDEX(COUNTIF($A$1:A71,Deelnemers),),0))),"")</f>
        <v/>
      </c>
      <c r="C72" s="178" t="str" cm="1">
        <f t="array" ref="C72">IFERROR(IF(INDEX(Prestaties,MATCH(0,INDEX(COUNTIF($C$1:C71,Prestaties),),0))=0,"",INDEX(Prestaties,MATCH(0,INDEX(COUNTIF($C$1:C71,Prestaties),),0))),"")</f>
        <v/>
      </c>
    </row>
    <row r="73" spans="1:3" x14ac:dyDescent="0.25">
      <c r="A73" s="178" t="str" cm="1">
        <f t="array" ref="A73">IFERROR(IF(INDEX(Deelnemers,MATCH(0,INDEX(COUNTIF($A$1:A72,Deelnemers),),0))=0,"",INDEX(Deelnemers,MATCH(0,INDEX(COUNTIF($A$1:A72,Deelnemers),),0))),"")</f>
        <v/>
      </c>
      <c r="C73" s="178" t="str" cm="1">
        <f t="array" ref="C73">IFERROR(IF(INDEX(Prestaties,MATCH(0,INDEX(COUNTIF($C$1:C72,Prestaties),),0))=0,"",INDEX(Prestaties,MATCH(0,INDEX(COUNTIF($C$1:C72,Prestaties),),0))),"")</f>
        <v/>
      </c>
    </row>
    <row r="74" spans="1:3" x14ac:dyDescent="0.25">
      <c r="A74" s="178" t="str" cm="1">
        <f t="array" ref="A74">IFERROR(IF(INDEX(Deelnemers,MATCH(0,INDEX(COUNTIF($A$1:A73,Deelnemers),),0))=0,"",INDEX(Deelnemers,MATCH(0,INDEX(COUNTIF($A$1:A73,Deelnemers),),0))),"")</f>
        <v/>
      </c>
      <c r="C74" s="178" t="str" cm="1">
        <f t="array" ref="C74">IFERROR(IF(INDEX(Prestaties,MATCH(0,INDEX(COUNTIF($C$1:C73,Prestaties),),0))=0,"",INDEX(Prestaties,MATCH(0,INDEX(COUNTIF($C$1:C73,Prestaties),),0))),"")</f>
        <v/>
      </c>
    </row>
    <row r="75" spans="1:3" x14ac:dyDescent="0.25">
      <c r="A75" s="178" t="str" cm="1">
        <f t="array" ref="A75">IFERROR(IF(INDEX(Deelnemers,MATCH(0,INDEX(COUNTIF($A$1:A74,Deelnemers),),0))=0,"",INDEX(Deelnemers,MATCH(0,INDEX(COUNTIF($A$1:A74,Deelnemers),),0))),"")</f>
        <v/>
      </c>
      <c r="C75" s="178" t="str" cm="1">
        <f t="array" ref="C75">IFERROR(IF(INDEX(Prestaties,MATCH(0,INDEX(COUNTIF($C$1:C74,Prestaties),),0))=0,"",INDEX(Prestaties,MATCH(0,INDEX(COUNTIF($C$1:C74,Prestaties),),0))),"")</f>
        <v/>
      </c>
    </row>
    <row r="76" spans="1:3" x14ac:dyDescent="0.25">
      <c r="A76" s="178" t="str" cm="1">
        <f t="array" ref="A76">IFERROR(IF(INDEX(Deelnemers,MATCH(0,INDEX(COUNTIF($A$1:A75,Deelnemers),),0))=0,"",INDEX(Deelnemers,MATCH(0,INDEX(COUNTIF($A$1:A75,Deelnemers),),0))),"")</f>
        <v/>
      </c>
      <c r="C76" s="178" t="str" cm="1">
        <f t="array" ref="C76">IFERROR(IF(INDEX(Prestaties,MATCH(0,INDEX(COUNTIF($C$1:C75,Prestaties),),0))=0,"",INDEX(Prestaties,MATCH(0,INDEX(COUNTIF($C$1:C75,Prestaties),),0))),"")</f>
        <v/>
      </c>
    </row>
    <row r="77" spans="1:3" x14ac:dyDescent="0.25">
      <c r="A77" s="178" t="str" cm="1">
        <f t="array" ref="A77">IFERROR(IF(INDEX(Deelnemers,MATCH(0,INDEX(COUNTIF($A$1:A76,Deelnemers),),0))=0,"",INDEX(Deelnemers,MATCH(0,INDEX(COUNTIF($A$1:A76,Deelnemers),),0))),"")</f>
        <v/>
      </c>
      <c r="C77" s="178" t="str" cm="1">
        <f t="array" ref="C77">IFERROR(IF(INDEX(Prestaties,MATCH(0,INDEX(COUNTIF($C$1:C76,Prestaties),),0))=0,"",INDEX(Prestaties,MATCH(0,INDEX(COUNTIF($C$1:C76,Prestaties),),0))),"")</f>
        <v/>
      </c>
    </row>
    <row r="78" spans="1:3" x14ac:dyDescent="0.25">
      <c r="A78" s="178" t="str" cm="1">
        <f t="array" ref="A78">IFERROR(IF(INDEX(Deelnemers,MATCH(0,INDEX(COUNTIF($A$1:A77,Deelnemers),),0))=0,"",INDEX(Deelnemers,MATCH(0,INDEX(COUNTIF($A$1:A77,Deelnemers),),0))),"")</f>
        <v/>
      </c>
      <c r="C78" s="178" t="str" cm="1">
        <f t="array" ref="C78">IFERROR(IF(INDEX(Prestaties,MATCH(0,INDEX(COUNTIF($C$1:C77,Prestaties),),0))=0,"",INDEX(Prestaties,MATCH(0,INDEX(COUNTIF($C$1:C77,Prestaties),),0))),"")</f>
        <v/>
      </c>
    </row>
    <row r="79" spans="1:3" x14ac:dyDescent="0.25">
      <c r="A79" s="178" t="str" cm="1">
        <f t="array" ref="A79">IFERROR(IF(INDEX(Deelnemers,MATCH(0,INDEX(COUNTIF($A$1:A78,Deelnemers),),0))=0,"",INDEX(Deelnemers,MATCH(0,INDEX(COUNTIF($A$1:A78,Deelnemers),),0))),"")</f>
        <v/>
      </c>
      <c r="C79" s="178" t="str" cm="1">
        <f t="array" ref="C79">IFERROR(IF(INDEX(Prestaties,MATCH(0,INDEX(COUNTIF($C$1:C78,Prestaties),),0))=0,"",INDEX(Prestaties,MATCH(0,INDEX(COUNTIF($C$1:C78,Prestaties),),0))),"")</f>
        <v/>
      </c>
    </row>
    <row r="80" spans="1:3" x14ac:dyDescent="0.25">
      <c r="A80" s="178" t="str" cm="1">
        <f t="array" ref="A80">IFERROR(IF(INDEX(Deelnemers,MATCH(0,INDEX(COUNTIF($A$1:A79,Deelnemers),),0))=0,"",INDEX(Deelnemers,MATCH(0,INDEX(COUNTIF($A$1:A79,Deelnemers),),0))),"")</f>
        <v/>
      </c>
      <c r="C80" s="178" t="str" cm="1">
        <f t="array" ref="C80">IFERROR(IF(INDEX(Prestaties,MATCH(0,INDEX(COUNTIF($C$1:C79,Prestaties),),0))=0,"",INDEX(Prestaties,MATCH(0,INDEX(COUNTIF($C$1:C79,Prestaties),),0))),"")</f>
        <v/>
      </c>
    </row>
    <row r="81" spans="1:3" x14ac:dyDescent="0.25">
      <c r="A81" s="178" t="str" cm="1">
        <f t="array" ref="A81">IFERROR(IF(INDEX(Deelnemers,MATCH(0,INDEX(COUNTIF($A$1:A80,Deelnemers),),0))=0,"",INDEX(Deelnemers,MATCH(0,INDEX(COUNTIF($A$1:A80,Deelnemers),),0))),"")</f>
        <v/>
      </c>
      <c r="C81" s="178" t="str" cm="1">
        <f t="array" ref="C81">IFERROR(IF(INDEX(Prestaties,MATCH(0,INDEX(COUNTIF($C$1:C80,Prestaties),),0))=0,"",INDEX(Prestaties,MATCH(0,INDEX(COUNTIF($C$1:C80,Prestaties),),0))),"")</f>
        <v/>
      </c>
    </row>
    <row r="82" spans="1:3" x14ac:dyDescent="0.25">
      <c r="A82" s="178" t="str" cm="1">
        <f t="array" ref="A82">IFERROR(IF(INDEX(Deelnemers,MATCH(0,INDEX(COUNTIF($A$1:A81,Deelnemers),),0))=0,"",INDEX(Deelnemers,MATCH(0,INDEX(COUNTIF($A$1:A81,Deelnemers),),0))),"")</f>
        <v/>
      </c>
      <c r="C82" s="178" t="str" cm="1">
        <f t="array" ref="C82">IFERROR(IF(INDEX(Prestaties,MATCH(0,INDEX(COUNTIF($C$1:C81,Prestaties),),0))=0,"",INDEX(Prestaties,MATCH(0,INDEX(COUNTIF($C$1:C81,Prestaties),),0))),"")</f>
        <v/>
      </c>
    </row>
    <row r="83" spans="1:3" x14ac:dyDescent="0.25">
      <c r="A83" s="178" t="str" cm="1">
        <f t="array" ref="A83">IFERROR(IF(INDEX(Deelnemers,MATCH(0,INDEX(COUNTIF($A$1:A82,Deelnemers),),0))=0,"",INDEX(Deelnemers,MATCH(0,INDEX(COUNTIF($A$1:A82,Deelnemers),),0))),"")</f>
        <v/>
      </c>
      <c r="C83" s="178" t="str" cm="1">
        <f t="array" ref="C83">IFERROR(IF(INDEX(Prestaties,MATCH(0,INDEX(COUNTIF($C$1:C82,Prestaties),),0))=0,"",INDEX(Prestaties,MATCH(0,INDEX(COUNTIF($C$1:C82,Prestaties),),0))),"")</f>
        <v/>
      </c>
    </row>
    <row r="84" spans="1:3" x14ac:dyDescent="0.25">
      <c r="A84" s="178" t="str" cm="1">
        <f t="array" ref="A84">IFERROR(IF(INDEX(Deelnemers,MATCH(0,INDEX(COUNTIF($A$1:A83,Deelnemers),),0))=0,"",INDEX(Deelnemers,MATCH(0,INDEX(COUNTIF($A$1:A83,Deelnemers),),0))),"")</f>
        <v/>
      </c>
      <c r="C84" s="178" t="str" cm="1">
        <f t="array" ref="C84">IFERROR(IF(INDEX(Prestaties,MATCH(0,INDEX(COUNTIF($C$1:C83,Prestaties),),0))=0,"",INDEX(Prestaties,MATCH(0,INDEX(COUNTIF($C$1:C83,Prestaties),),0))),"")</f>
        <v/>
      </c>
    </row>
    <row r="85" spans="1:3" x14ac:dyDescent="0.25">
      <c r="A85" s="178" t="str" cm="1">
        <f t="array" ref="A85">IFERROR(IF(INDEX(Deelnemers,MATCH(0,INDEX(COUNTIF($A$1:A84,Deelnemers),),0))=0,"",INDEX(Deelnemers,MATCH(0,INDEX(COUNTIF($A$1:A84,Deelnemers),),0))),"")</f>
        <v/>
      </c>
      <c r="C85" s="178" t="str" cm="1">
        <f t="array" ref="C85">IFERROR(IF(INDEX(Prestaties,MATCH(0,INDEX(COUNTIF($C$1:C84,Prestaties),),0))=0,"",INDEX(Prestaties,MATCH(0,INDEX(COUNTIF($C$1:C84,Prestaties),),0))),"")</f>
        <v/>
      </c>
    </row>
    <row r="86" spans="1:3" x14ac:dyDescent="0.25">
      <c r="A86" s="178" t="str" cm="1">
        <f t="array" ref="A86">IFERROR(IF(INDEX(Deelnemers,MATCH(0,INDEX(COUNTIF($A$1:A85,Deelnemers),),0))=0,"",INDEX(Deelnemers,MATCH(0,INDEX(COUNTIF($A$1:A85,Deelnemers),),0))),"")</f>
        <v/>
      </c>
      <c r="C86" s="178" t="str" cm="1">
        <f t="array" ref="C86">IFERROR(IF(INDEX(Prestaties,MATCH(0,INDEX(COUNTIF($C$1:C85,Prestaties),),0))=0,"",INDEX(Prestaties,MATCH(0,INDEX(COUNTIF($C$1:C85,Prestaties),),0))),"")</f>
        <v/>
      </c>
    </row>
    <row r="87" spans="1:3" x14ac:dyDescent="0.25">
      <c r="A87" s="178" t="str" cm="1">
        <f t="array" ref="A87">IFERROR(IF(INDEX(Deelnemers,MATCH(0,INDEX(COUNTIF($A$1:A86,Deelnemers),),0))=0,"",INDEX(Deelnemers,MATCH(0,INDEX(COUNTIF($A$1:A86,Deelnemers),),0))),"")</f>
        <v/>
      </c>
      <c r="C87" s="178" t="str" cm="1">
        <f t="array" ref="C87">IFERROR(IF(INDEX(Prestaties,MATCH(0,INDEX(COUNTIF($C$1:C86,Prestaties),),0))=0,"",INDEX(Prestaties,MATCH(0,INDEX(COUNTIF($C$1:C86,Prestaties),),0))),"")</f>
        <v/>
      </c>
    </row>
    <row r="88" spans="1:3" x14ac:dyDescent="0.25">
      <c r="A88" s="178" t="str" cm="1">
        <f t="array" ref="A88">IFERROR(IF(INDEX(Deelnemers,MATCH(0,INDEX(COUNTIF($A$1:A87,Deelnemers),),0))=0,"",INDEX(Deelnemers,MATCH(0,INDEX(COUNTIF($A$1:A87,Deelnemers),),0))),"")</f>
        <v/>
      </c>
      <c r="C88" s="178" t="str" cm="1">
        <f t="array" ref="C88">IFERROR(IF(INDEX(Prestaties,MATCH(0,INDEX(COUNTIF($C$1:C87,Prestaties),),0))=0,"",INDEX(Prestaties,MATCH(0,INDEX(COUNTIF($C$1:C87,Prestaties),),0))),"")</f>
        <v/>
      </c>
    </row>
    <row r="89" spans="1:3" x14ac:dyDescent="0.25">
      <c r="A89" s="178" t="str" cm="1">
        <f t="array" ref="A89">IFERROR(IF(INDEX(Deelnemers,MATCH(0,INDEX(COUNTIF($A$1:A88,Deelnemers),),0))=0,"",INDEX(Deelnemers,MATCH(0,INDEX(COUNTIF($A$1:A88,Deelnemers),),0))),"")</f>
        <v/>
      </c>
      <c r="C89" s="178" t="str" cm="1">
        <f t="array" ref="C89">IFERROR(IF(INDEX(Prestaties,MATCH(0,INDEX(COUNTIF($C$1:C88,Prestaties),),0))=0,"",INDEX(Prestaties,MATCH(0,INDEX(COUNTIF($C$1:C88,Prestaties),),0))),"")</f>
        <v/>
      </c>
    </row>
    <row r="90" spans="1:3" x14ac:dyDescent="0.25">
      <c r="A90" s="178" t="str" cm="1">
        <f t="array" ref="A90">IFERROR(IF(INDEX(Deelnemers,MATCH(0,INDEX(COUNTIF($A$1:A89,Deelnemers),),0))=0,"",INDEX(Deelnemers,MATCH(0,INDEX(COUNTIF($A$1:A89,Deelnemers),),0))),"")</f>
        <v/>
      </c>
      <c r="C90" s="178" t="str" cm="1">
        <f t="array" ref="C90">IFERROR(IF(INDEX(Prestaties,MATCH(0,INDEX(COUNTIF($C$1:C89,Prestaties),),0))=0,"",INDEX(Prestaties,MATCH(0,INDEX(COUNTIF($C$1:C89,Prestaties),),0))),"")</f>
        <v/>
      </c>
    </row>
    <row r="91" spans="1:3" x14ac:dyDescent="0.25">
      <c r="A91" s="178" t="str" cm="1">
        <f t="array" ref="A91">IFERROR(IF(INDEX(Deelnemers,MATCH(0,INDEX(COUNTIF($A$1:A90,Deelnemers),),0))=0,"",INDEX(Deelnemers,MATCH(0,INDEX(COUNTIF($A$1:A90,Deelnemers),),0))),"")</f>
        <v/>
      </c>
      <c r="C91" s="178" t="str" cm="1">
        <f t="array" ref="C91">IFERROR(IF(INDEX(Prestaties,MATCH(0,INDEX(COUNTIF($C$1:C90,Prestaties),),0))=0,"",INDEX(Prestaties,MATCH(0,INDEX(COUNTIF($C$1:C90,Prestaties),),0))),"")</f>
        <v/>
      </c>
    </row>
    <row r="92" spans="1:3" x14ac:dyDescent="0.25">
      <c r="A92" s="178" t="str" cm="1">
        <f t="array" ref="A92">IFERROR(IF(INDEX(Deelnemers,MATCH(0,INDEX(COUNTIF($A$1:A91,Deelnemers),),0))=0,"",INDEX(Deelnemers,MATCH(0,INDEX(COUNTIF($A$1:A91,Deelnemers),),0))),"")</f>
        <v/>
      </c>
      <c r="C92" s="178" t="str" cm="1">
        <f t="array" ref="C92">IFERROR(IF(INDEX(Prestaties,MATCH(0,INDEX(COUNTIF($C$1:C91,Prestaties),),0))=0,"",INDEX(Prestaties,MATCH(0,INDEX(COUNTIF($C$1:C91,Prestaties),),0))),"")</f>
        <v/>
      </c>
    </row>
    <row r="93" spans="1:3" x14ac:dyDescent="0.25">
      <c r="A93" s="178" t="str" cm="1">
        <f t="array" ref="A93">IFERROR(IF(INDEX(Deelnemers,MATCH(0,INDEX(COUNTIF($A$1:A92,Deelnemers),),0))=0,"",INDEX(Deelnemers,MATCH(0,INDEX(COUNTIF($A$1:A92,Deelnemers),),0))),"")</f>
        <v/>
      </c>
      <c r="C93" s="178" t="str" cm="1">
        <f t="array" ref="C93">IFERROR(IF(INDEX(Prestaties,MATCH(0,INDEX(COUNTIF($C$1:C92,Prestaties),),0))=0,"",INDEX(Prestaties,MATCH(0,INDEX(COUNTIF($C$1:C92,Prestaties),),0))),"")</f>
        <v/>
      </c>
    </row>
    <row r="94" spans="1:3" x14ac:dyDescent="0.25">
      <c r="A94" s="178" t="str" cm="1">
        <f t="array" ref="A94">IFERROR(IF(INDEX(Deelnemers,MATCH(0,INDEX(COUNTIF($A$1:A93,Deelnemers),),0))=0,"",INDEX(Deelnemers,MATCH(0,INDEX(COUNTIF($A$1:A93,Deelnemers),),0))),"")</f>
        <v/>
      </c>
      <c r="C94" s="178" t="str" cm="1">
        <f t="array" ref="C94">IFERROR(IF(INDEX(Prestaties,MATCH(0,INDEX(COUNTIF($C$1:C93,Prestaties),),0))=0,"",INDEX(Prestaties,MATCH(0,INDEX(COUNTIF($C$1:C93,Prestaties),),0))),"")</f>
        <v/>
      </c>
    </row>
    <row r="95" spans="1:3" x14ac:dyDescent="0.25">
      <c r="A95" s="178" t="str" cm="1">
        <f t="array" ref="A95">IFERROR(IF(INDEX(Deelnemers,MATCH(0,INDEX(COUNTIF($A$1:A94,Deelnemers),),0))=0,"",INDEX(Deelnemers,MATCH(0,INDEX(COUNTIF($A$1:A94,Deelnemers),),0))),"")</f>
        <v/>
      </c>
      <c r="C95" s="178" t="str" cm="1">
        <f t="array" ref="C95">IFERROR(IF(INDEX(Prestaties,MATCH(0,INDEX(COUNTIF($C$1:C94,Prestaties),),0))=0,"",INDEX(Prestaties,MATCH(0,INDEX(COUNTIF($C$1:C94,Prestaties),),0))),"")</f>
        <v/>
      </c>
    </row>
    <row r="96" spans="1:3" x14ac:dyDescent="0.25">
      <c r="A96" s="178" t="str" cm="1">
        <f t="array" ref="A96">IFERROR(IF(INDEX(Deelnemers,MATCH(0,INDEX(COUNTIF($A$1:A95,Deelnemers),),0))=0,"",INDEX(Deelnemers,MATCH(0,INDEX(COUNTIF($A$1:A95,Deelnemers),),0))),"")</f>
        <v/>
      </c>
      <c r="C96" s="178" t="str" cm="1">
        <f t="array" ref="C96">IFERROR(IF(INDEX(Prestaties,MATCH(0,INDEX(COUNTIF($C$1:C95,Prestaties),),0))=0,"",INDEX(Prestaties,MATCH(0,INDEX(COUNTIF($C$1:C95,Prestaties),),0))),"")</f>
        <v/>
      </c>
    </row>
    <row r="97" spans="1:3" x14ac:dyDescent="0.25">
      <c r="A97" s="178" t="str" cm="1">
        <f t="array" ref="A97">IFERROR(IF(INDEX(Deelnemers,MATCH(0,INDEX(COUNTIF($A$1:A96,Deelnemers),),0))=0,"",INDEX(Deelnemers,MATCH(0,INDEX(COUNTIF($A$1:A96,Deelnemers),),0))),"")</f>
        <v/>
      </c>
      <c r="C97" s="178" t="str" cm="1">
        <f t="array" ref="C97">IFERROR(IF(INDEX(Prestaties,MATCH(0,INDEX(COUNTIF($C$1:C96,Prestaties),),0))=0,"",INDEX(Prestaties,MATCH(0,INDEX(COUNTIF($C$1:C96,Prestaties),),0))),"")</f>
        <v/>
      </c>
    </row>
    <row r="98" spans="1:3" x14ac:dyDescent="0.25">
      <c r="A98" s="178" t="str" cm="1">
        <f t="array" ref="A98">IFERROR(IF(INDEX(Deelnemers,MATCH(0,INDEX(COUNTIF($A$1:A97,Deelnemers),),0))=0,"",INDEX(Deelnemers,MATCH(0,INDEX(COUNTIF($A$1:A97,Deelnemers),),0))),"")</f>
        <v/>
      </c>
      <c r="C98" s="178" t="str" cm="1">
        <f t="array" ref="C98">IFERROR(IF(INDEX(Prestaties,MATCH(0,INDEX(COUNTIF($C$1:C97,Prestaties),),0))=0,"",INDEX(Prestaties,MATCH(0,INDEX(COUNTIF($C$1:C97,Prestaties),),0))),"")</f>
        <v/>
      </c>
    </row>
    <row r="99" spans="1:3" x14ac:dyDescent="0.25">
      <c r="A99" s="178" t="str" cm="1">
        <f t="array" ref="A99">IFERROR(IF(INDEX(Deelnemers,MATCH(0,INDEX(COUNTIF($A$1:A98,Deelnemers),),0))=0,"",INDEX(Deelnemers,MATCH(0,INDEX(COUNTIF($A$1:A98,Deelnemers),),0))),"")</f>
        <v/>
      </c>
      <c r="C99" s="178" t="str" cm="1">
        <f t="array" ref="C99">IFERROR(IF(INDEX(Prestaties,MATCH(0,INDEX(COUNTIF($C$1:C98,Prestaties),),0))=0,"",INDEX(Prestaties,MATCH(0,INDEX(COUNTIF($C$1:C98,Prestaties),),0))),"")</f>
        <v/>
      </c>
    </row>
    <row r="100" spans="1:3" x14ac:dyDescent="0.25">
      <c r="A100" s="178" t="str" cm="1">
        <f t="array" ref="A100">IFERROR(IF(INDEX(Deelnemers,MATCH(0,INDEX(COUNTIF($A$1:A99,Deelnemers),),0))=0,"",INDEX(Deelnemers,MATCH(0,INDEX(COUNTIF($A$1:A99,Deelnemers),),0))),"")</f>
        <v/>
      </c>
      <c r="C100" s="178" t="str" cm="1">
        <f t="array" ref="C100">IFERROR(IF(INDEX(Prestaties,MATCH(0,INDEX(COUNTIF($C$1:C99,Prestaties),),0))=0,"",INDEX(Prestaties,MATCH(0,INDEX(COUNTIF($C$1:C99,Prestaties),),0))),"")</f>
        <v/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24CF4-120B-4F09-9D75-C687949F905C}">
  <sheetPr codeName="Blad9">
    <tabColor theme="4" tint="-0.249977111117893"/>
  </sheetPr>
  <dimension ref="A1:H23"/>
  <sheetViews>
    <sheetView zoomScaleNormal="100" workbookViewId="0">
      <selection activeCell="B2" sqref="B2"/>
    </sheetView>
  </sheetViews>
  <sheetFormatPr defaultColWidth="9.140625" defaultRowHeight="15" x14ac:dyDescent="0.25"/>
  <cols>
    <col min="1" max="1" width="3" style="33" bestFit="1" customWidth="1"/>
    <col min="2" max="2" width="51.5703125" style="33" bestFit="1" customWidth="1"/>
    <col min="3" max="3" width="51.5703125" style="33" customWidth="1"/>
    <col min="4" max="4" width="52.42578125" style="33" customWidth="1"/>
    <col min="5" max="6" width="47" style="33" bestFit="1" customWidth="1"/>
    <col min="7" max="7" width="14.42578125" style="33" bestFit="1" customWidth="1"/>
    <col min="8" max="8" width="15.42578125" style="33" bestFit="1" customWidth="1"/>
    <col min="9" max="16384" width="9.140625" style="33"/>
  </cols>
  <sheetData>
    <row r="1" spans="1:8" x14ac:dyDescent="0.25">
      <c r="B1" s="32" t="s">
        <v>26</v>
      </c>
    </row>
    <row r="2" spans="1:8" ht="45" x14ac:dyDescent="0.25">
      <c r="B2" s="40" t="s">
        <v>38</v>
      </c>
      <c r="C2" s="41" t="s">
        <v>35</v>
      </c>
      <c r="D2" s="41" t="s">
        <v>1</v>
      </c>
      <c r="G2" s="42"/>
      <c r="H2" s="42"/>
    </row>
    <row r="3" spans="1:8" x14ac:dyDescent="0.25">
      <c r="A3" s="33">
        <v>1</v>
      </c>
      <c r="B3" t="s">
        <v>149</v>
      </c>
      <c r="C3" s="126"/>
      <c r="D3" s="162">
        <f>IFERROR(VLOOKUP('1. Aanvraag gegevens'!C2,'1. Aanvraag gegevens'!F2:G25,2,FALSE),0)</f>
        <v>0</v>
      </c>
      <c r="E3" s="161"/>
      <c r="G3" s="44"/>
      <c r="H3" s="44"/>
    </row>
    <row r="4" spans="1:8" x14ac:dyDescent="0.25">
      <c r="A4" s="33">
        <v>2</v>
      </c>
      <c r="B4" s="80"/>
      <c r="C4" s="126"/>
      <c r="D4" s="163"/>
      <c r="G4" s="44"/>
      <c r="H4" s="44"/>
    </row>
    <row r="5" spans="1:8" x14ac:dyDescent="0.25">
      <c r="A5" s="33">
        <v>3</v>
      </c>
      <c r="B5" s="80"/>
      <c r="C5" s="43"/>
      <c r="D5" s="163"/>
      <c r="G5" s="44"/>
      <c r="H5" s="44"/>
    </row>
    <row r="6" spans="1:8" x14ac:dyDescent="0.25">
      <c r="A6" s="33">
        <v>4</v>
      </c>
      <c r="B6" s="81"/>
      <c r="C6" s="34"/>
      <c r="D6" s="164"/>
      <c r="G6" s="45"/>
      <c r="H6" s="45"/>
    </row>
    <row r="7" spans="1:8" x14ac:dyDescent="0.25">
      <c r="A7" s="33">
        <v>5</v>
      </c>
      <c r="B7" s="81"/>
      <c r="C7" s="34"/>
      <c r="D7" s="164"/>
      <c r="G7" s="45"/>
      <c r="H7" s="45"/>
    </row>
    <row r="9" spans="1:8" x14ac:dyDescent="0.25">
      <c r="B9" s="32" t="s">
        <v>27</v>
      </c>
    </row>
    <row r="10" spans="1:8" x14ac:dyDescent="0.25">
      <c r="B10" s="46" t="str">
        <f>B3</f>
        <v>Kosten uitvoering project</v>
      </c>
      <c r="C10" s="46"/>
      <c r="D10" s="46">
        <f>B5</f>
        <v>0</v>
      </c>
      <c r="E10" s="46">
        <f>B6</f>
        <v>0</v>
      </c>
      <c r="F10" s="46">
        <f>B7</f>
        <v>0</v>
      </c>
    </row>
    <row r="11" spans="1:8" x14ac:dyDescent="0.25">
      <c r="A11" s="33">
        <v>1</v>
      </c>
      <c r="B11" s="126" t="e">
        <f>IF((VLOOKUP('6. Begrotingsoverzicht'!C2,'1. Aanvraag gegevens'!F2:H25,3,FALSE)=1),"Voorbereiding van het projectvoorstel","")</f>
        <v>#N/A</v>
      </c>
      <c r="C11" s="43" t="str">
        <f>IF('1. Aanvraag gegevens'!C2=OR('1. Aanvraag gegevens'!G1,'1. Aanvraag gegevens'!G4,'1. Aanvraag gegevens'!G5,'1. Aanvraag gegevens'!G19,'1. Aanvraag gegevens'!G20,'1. Aanvraag gegevens'!G21,'1. Aanvraag gegevens'!G22,),"Voorbereiding van het projectvoorstel","")</f>
        <v/>
      </c>
      <c r="D11" s="43"/>
      <c r="E11" s="34"/>
      <c r="F11" s="34"/>
    </row>
    <row r="12" spans="1:8" x14ac:dyDescent="0.25">
      <c r="A12" s="33">
        <v>2</v>
      </c>
      <c r="B12" s="126" t="s">
        <v>110</v>
      </c>
      <c r="C12" s="43"/>
      <c r="D12" s="43"/>
      <c r="E12" s="34"/>
      <c r="F12" s="34"/>
    </row>
    <row r="13" spans="1:8" x14ac:dyDescent="0.25">
      <c r="A13" s="33">
        <v>3</v>
      </c>
      <c r="B13"/>
      <c r="C13" s="43"/>
      <c r="D13" s="43"/>
      <c r="E13" s="34"/>
      <c r="F13" s="34"/>
    </row>
    <row r="14" spans="1:8" x14ac:dyDescent="0.25">
      <c r="A14" s="33">
        <v>4</v>
      </c>
      <c r="B14"/>
      <c r="C14" s="43"/>
      <c r="D14" s="43"/>
      <c r="E14" s="34"/>
      <c r="F14" s="34"/>
    </row>
    <row r="15" spans="1:8" x14ac:dyDescent="0.25">
      <c r="A15" s="33">
        <v>5</v>
      </c>
      <c r="B15"/>
      <c r="C15" s="34"/>
      <c r="D15" s="34"/>
      <c r="E15" s="34"/>
      <c r="F15" s="34"/>
    </row>
    <row r="16" spans="1:8" x14ac:dyDescent="0.25">
      <c r="A16" s="33">
        <v>6</v>
      </c>
      <c r="B16"/>
      <c r="C16" s="34"/>
      <c r="D16" s="34"/>
      <c r="E16" s="34"/>
      <c r="F16" s="34"/>
    </row>
    <row r="17" spans="1:6" x14ac:dyDescent="0.25">
      <c r="A17" s="33">
        <v>7</v>
      </c>
      <c r="B17" s="34"/>
      <c r="C17" s="34"/>
      <c r="D17" s="34"/>
      <c r="E17" s="34"/>
      <c r="F17" s="34"/>
    </row>
    <row r="18" spans="1:6" x14ac:dyDescent="0.25">
      <c r="A18" s="33">
        <v>8</v>
      </c>
      <c r="B18" s="34"/>
      <c r="C18" s="34"/>
      <c r="D18" s="34"/>
      <c r="E18" s="34"/>
      <c r="F18" s="34"/>
    </row>
    <row r="19" spans="1:6" x14ac:dyDescent="0.25">
      <c r="A19" s="33">
        <v>9</v>
      </c>
      <c r="B19" s="34"/>
      <c r="C19" s="34"/>
      <c r="D19" s="34"/>
      <c r="E19" s="34"/>
      <c r="F19" s="34"/>
    </row>
    <row r="20" spans="1:6" x14ac:dyDescent="0.25">
      <c r="A20" s="33">
        <v>10</v>
      </c>
      <c r="B20" s="34"/>
      <c r="C20" s="34"/>
      <c r="D20" s="34"/>
      <c r="E20" s="34"/>
      <c r="F20" s="34"/>
    </row>
    <row r="21" spans="1:6" x14ac:dyDescent="0.25">
      <c r="D21" s="34"/>
    </row>
    <row r="22" spans="1:6" x14ac:dyDescent="0.25">
      <c r="B22" s="46" t="s">
        <v>32</v>
      </c>
      <c r="C22" s="46" t="s">
        <v>33</v>
      </c>
    </row>
    <row r="23" spans="1:6" x14ac:dyDescent="0.25">
      <c r="B23" s="127">
        <f>IFERROR(VLOOKUP('1. Aanvraag gegevens'!C2,'1. Aanvraag gegevens'!F2:L25,6,FALSE),0)</f>
        <v>0</v>
      </c>
      <c r="C23" s="127">
        <f>IFERROR(VLOOKUP('1. Aanvraag gegevens'!C2,'1. Aanvraag gegevens'!F2:L25,7,FALSE),0)</f>
        <v>0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058ED-811F-4BCB-A09E-06D98E432C28}">
  <sheetPr codeName="Blad10">
    <tabColor theme="4" tint="-0.249977111117893"/>
  </sheetPr>
  <dimension ref="A1:J15"/>
  <sheetViews>
    <sheetView workbookViewId="0">
      <selection activeCell="B7" sqref="B7"/>
    </sheetView>
  </sheetViews>
  <sheetFormatPr defaultRowHeight="15" x14ac:dyDescent="0.25"/>
  <cols>
    <col min="1" max="1" width="50.85546875" customWidth="1"/>
    <col min="2" max="3" width="32.85546875" customWidth="1"/>
    <col min="4" max="4" width="42.5703125" bestFit="1" customWidth="1"/>
    <col min="5" max="5" width="39" bestFit="1" customWidth="1"/>
  </cols>
  <sheetData>
    <row r="1" spans="1:10" x14ac:dyDescent="0.25">
      <c r="A1" s="207" t="s">
        <v>69</v>
      </c>
      <c r="B1" s="207"/>
      <c r="C1" s="74"/>
      <c r="D1" s="207" t="s">
        <v>70</v>
      </c>
      <c r="E1" s="207"/>
    </row>
    <row r="2" spans="1:10" s="3" customFormat="1" ht="75" x14ac:dyDescent="0.25">
      <c r="A2" s="75" t="s">
        <v>71</v>
      </c>
      <c r="B2" s="76" t="s">
        <v>72</v>
      </c>
      <c r="C2" s="76" t="s">
        <v>72</v>
      </c>
      <c r="D2" s="7" t="str">
        <f>'Subsidie en activiteiten'!B3</f>
        <v>Kosten uitvoering project</v>
      </c>
      <c r="E2" s="7">
        <f>'Subsidie en activiteiten'!B4</f>
        <v>0</v>
      </c>
      <c r="F2" s="5"/>
      <c r="G2" s="5"/>
      <c r="H2" s="5"/>
      <c r="I2" s="5"/>
      <c r="J2" s="5"/>
    </row>
    <row r="3" spans="1:10" x14ac:dyDescent="0.25">
      <c r="A3" s="39" t="s">
        <v>7</v>
      </c>
      <c r="B3" t="s">
        <v>9</v>
      </c>
      <c r="C3" t="s">
        <v>73</v>
      </c>
      <c r="D3" s="39" t="s">
        <v>7</v>
      </c>
      <c r="E3" s="39" t="s">
        <v>7</v>
      </c>
    </row>
    <row r="4" spans="1:10" x14ac:dyDescent="0.25">
      <c r="A4" s="39" t="s">
        <v>65</v>
      </c>
      <c r="B4" t="s">
        <v>9</v>
      </c>
      <c r="C4" t="s">
        <v>73</v>
      </c>
      <c r="D4" s="39" t="e">
        <f>IF((VLOOKUP('1. Aanvraag gegevens'!C2,'1. Aanvraag gegevens'!F2:I25,4,FALSE)=1),"IKS loonkosten","")</f>
        <v>#N/A</v>
      </c>
      <c r="E4" s="39" t="s">
        <v>65</v>
      </c>
    </row>
    <row r="5" spans="1:10" x14ac:dyDescent="0.25">
      <c r="A5" s="39" t="s">
        <v>5</v>
      </c>
      <c r="B5" t="s">
        <v>9</v>
      </c>
      <c r="C5" t="s">
        <v>74</v>
      </c>
      <c r="D5" s="39" t="s">
        <v>5</v>
      </c>
      <c r="E5" s="39" t="s">
        <v>5</v>
      </c>
    </row>
    <row r="6" spans="1:10" x14ac:dyDescent="0.25">
      <c r="A6" s="39" t="s">
        <v>45</v>
      </c>
      <c r="B6" s="78" t="s">
        <v>75</v>
      </c>
      <c r="C6" s="79" t="s">
        <v>76</v>
      </c>
      <c r="D6" s="39" t="s">
        <v>45</v>
      </c>
      <c r="E6" s="39" t="s">
        <v>45</v>
      </c>
    </row>
    <row r="7" spans="1:10" x14ac:dyDescent="0.25">
      <c r="A7" s="39" t="s">
        <v>44</v>
      </c>
      <c r="B7" s="78" t="s">
        <v>75</v>
      </c>
      <c r="C7" s="79" t="s">
        <v>76</v>
      </c>
      <c r="D7" s="39" t="s">
        <v>44</v>
      </c>
      <c r="E7" s="39" t="s">
        <v>44</v>
      </c>
    </row>
    <row r="8" spans="1:10" x14ac:dyDescent="0.25">
      <c r="A8" s="39" t="s">
        <v>12</v>
      </c>
      <c r="B8" s="78" t="s">
        <v>75</v>
      </c>
      <c r="C8" s="79" t="s">
        <v>76</v>
      </c>
      <c r="D8" s="39" t="s">
        <v>12</v>
      </c>
      <c r="E8" s="39" t="s">
        <v>12</v>
      </c>
    </row>
    <row r="9" spans="1:10" ht="14.25" customHeight="1" x14ac:dyDescent="0.25">
      <c r="A9" s="39" t="s">
        <v>13</v>
      </c>
      <c r="B9" s="39" t="s">
        <v>13</v>
      </c>
      <c r="C9" s="79" t="s">
        <v>76</v>
      </c>
      <c r="D9" s="39" t="s">
        <v>13</v>
      </c>
      <c r="E9" s="39" t="s">
        <v>13</v>
      </c>
    </row>
    <row r="10" spans="1:10" x14ac:dyDescent="0.25">
      <c r="A10" s="39" t="s">
        <v>47</v>
      </c>
      <c r="B10" s="39" t="s">
        <v>13</v>
      </c>
      <c r="C10" t="s">
        <v>74</v>
      </c>
      <c r="D10" s="39" t="s">
        <v>47</v>
      </c>
      <c r="E10" s="39" t="s">
        <v>47</v>
      </c>
    </row>
    <row r="11" spans="1:10" x14ac:dyDescent="0.25">
      <c r="A11" s="39" t="s">
        <v>3</v>
      </c>
      <c r="B11" s="78" t="s">
        <v>75</v>
      </c>
      <c r="C11" s="79" t="s">
        <v>76</v>
      </c>
      <c r="D11" s="39" t="s">
        <v>3</v>
      </c>
      <c r="E11" s="39" t="s">
        <v>3</v>
      </c>
    </row>
    <row r="12" spans="1:10" x14ac:dyDescent="0.25">
      <c r="A12" t="s">
        <v>77</v>
      </c>
      <c r="B12" t="s">
        <v>9</v>
      </c>
      <c r="C12" t="s">
        <v>74</v>
      </c>
      <c r="D12" s="39"/>
    </row>
    <row r="13" spans="1:10" x14ac:dyDescent="0.25">
      <c r="A13" t="s">
        <v>83</v>
      </c>
      <c r="B13" t="s">
        <v>9</v>
      </c>
      <c r="C13" t="s">
        <v>74</v>
      </c>
      <c r="D13" s="39"/>
    </row>
    <row r="14" spans="1:10" x14ac:dyDescent="0.25">
      <c r="A14" t="s">
        <v>78</v>
      </c>
      <c r="B14" t="s">
        <v>9</v>
      </c>
      <c r="C14" t="s">
        <v>74</v>
      </c>
      <c r="D14" s="39"/>
    </row>
    <row r="15" spans="1:10" x14ac:dyDescent="0.25">
      <c r="A15" t="s">
        <v>68</v>
      </c>
      <c r="B15" t="s">
        <v>9</v>
      </c>
      <c r="C15" t="s">
        <v>74</v>
      </c>
    </row>
  </sheetData>
  <sheetProtection algorithmName="SHA-512" hashValue="gsaNKn7pVMG1751abPrMfX5/SdUSu+ycekVLPjLLAHncNW8LC/CecY9xF0+Q3IHJMXgSbHM7BqDmfarIxnEvMQ==" saltValue="nUtZnM+w/rGA12M5Xd07Mw==" spinCount="100000" sheet="1" selectLockedCells="1" selectUnlockedCells="1"/>
  <mergeCells count="2">
    <mergeCell ref="A1:B1"/>
    <mergeCell ref="D1:E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03951-0229-4F5E-B86E-D05DE250D52D}">
  <sheetPr codeName="Blad11">
    <tabColor theme="4" tint="-0.249977111117893"/>
  </sheetPr>
  <dimension ref="B2:I9"/>
  <sheetViews>
    <sheetView workbookViewId="0">
      <selection activeCell="B7" sqref="B7"/>
    </sheetView>
  </sheetViews>
  <sheetFormatPr defaultRowHeight="15" x14ac:dyDescent="0.25"/>
  <cols>
    <col min="1" max="1" width="3.140625" customWidth="1"/>
    <col min="2" max="2" width="28.85546875" customWidth="1"/>
    <col min="3" max="3" width="16.85546875" customWidth="1"/>
    <col min="4" max="4" width="26.28515625" customWidth="1"/>
  </cols>
  <sheetData>
    <row r="2" spans="2:9" x14ac:dyDescent="0.25">
      <c r="B2" s="4" t="s">
        <v>0</v>
      </c>
      <c r="C2" s="4" t="s">
        <v>15</v>
      </c>
      <c r="D2" s="4" t="s">
        <v>39</v>
      </c>
      <c r="G2" s="1"/>
      <c r="H2" s="1"/>
      <c r="I2" s="1"/>
    </row>
    <row r="3" spans="2:9" x14ac:dyDescent="0.25">
      <c r="B3" t="s">
        <v>5</v>
      </c>
      <c r="C3" s="2">
        <v>50</v>
      </c>
      <c r="D3" s="2">
        <v>43</v>
      </c>
    </row>
    <row r="4" spans="2:9" x14ac:dyDescent="0.25">
      <c r="B4" t="s">
        <v>47</v>
      </c>
      <c r="C4" s="2">
        <v>22</v>
      </c>
      <c r="D4" s="2">
        <v>22</v>
      </c>
    </row>
    <row r="5" spans="2:9" x14ac:dyDescent="0.25">
      <c r="B5" t="s">
        <v>77</v>
      </c>
      <c r="C5" s="2">
        <v>44</v>
      </c>
      <c r="D5" s="2">
        <v>54</v>
      </c>
    </row>
    <row r="6" spans="2:9" x14ac:dyDescent="0.25">
      <c r="B6" t="s">
        <v>83</v>
      </c>
      <c r="C6" s="2">
        <v>50</v>
      </c>
      <c r="D6" s="2">
        <v>60</v>
      </c>
    </row>
    <row r="7" spans="2:9" x14ac:dyDescent="0.25">
      <c r="B7" t="s">
        <v>78</v>
      </c>
      <c r="C7" s="2">
        <v>78</v>
      </c>
      <c r="D7" s="2">
        <v>95</v>
      </c>
    </row>
    <row r="8" spans="2:9" x14ac:dyDescent="0.25">
      <c r="B8" t="s">
        <v>68</v>
      </c>
      <c r="C8" s="2">
        <v>88</v>
      </c>
      <c r="D8" s="2">
        <v>107</v>
      </c>
    </row>
    <row r="9" spans="2:9" x14ac:dyDescent="0.25">
      <c r="C9" s="2"/>
    </row>
  </sheetData>
  <sheetProtection algorithmName="SHA-512" hashValue="BsImBg7rEpC9WIesXqq+N8oTAZsBf9tn6RMnlaF83sneTGUfupQqihua97aGLCcXZ7dQn3MmlwKG1Z12z2M5/g==" saltValue="vddAZzgTTlUXLhBpFS+X+Q==" spinCount="100000" sheet="1" selectLockedCells="1" selectUnlockedCells="1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5BB46-CE0F-4860-BF4D-D6C4CB561412}">
  <sheetPr codeName="Blad8"/>
  <dimension ref="B2:C5"/>
  <sheetViews>
    <sheetView workbookViewId="0">
      <selection activeCell="C3" sqref="C3"/>
    </sheetView>
  </sheetViews>
  <sheetFormatPr defaultRowHeight="15" x14ac:dyDescent="0.25"/>
  <cols>
    <col min="2" max="3" width="46.28515625" bestFit="1" customWidth="1"/>
  </cols>
  <sheetData>
    <row r="2" spans="2:3" ht="75" x14ac:dyDescent="0.25">
      <c r="B2" s="75" t="s">
        <v>60</v>
      </c>
      <c r="C2" s="77" t="s">
        <v>79</v>
      </c>
    </row>
    <row r="3" spans="2:3" x14ac:dyDescent="0.25">
      <c r="B3" t="s">
        <v>37</v>
      </c>
      <c r="C3" t="s">
        <v>37</v>
      </c>
    </row>
    <row r="4" spans="2:3" x14ac:dyDescent="0.25">
      <c r="B4" t="s">
        <v>36</v>
      </c>
      <c r="C4" t="e">
        <f>IF((VLOOKUP('1. Aanvraag gegevens'!C2,'1. Aanvraag gegevens'!F2:J25,5,FALSE)=1),"Vereenvoudigde kostenoptie voor arbeidskosten","")</f>
        <v>#N/A</v>
      </c>
    </row>
    <row r="5" spans="2:3" x14ac:dyDescent="0.25">
      <c r="B5" t="s">
        <v>31</v>
      </c>
      <c r="C5" t="e">
        <f>IF((VLOOKUP('1. Aanvraag gegevens'!C2,'1. Aanvraag gegevens'!F2:J25,5,FALSE)=1),"Vereenvoudigde kostenoptie voor overige kosten","")</f>
        <v>#N/A</v>
      </c>
    </row>
  </sheetData>
  <sheetProtection algorithmName="SHA-512" hashValue="qlicS97riJXDZsel7yASwiVqnCz0oI7hToUQ/gdiSNg+uk9h4hGbyvoX+t0ZAbbtStZZFvxrSwJ74j6JdufrLA==" saltValue="UopOo+Bb23vZPfEKrIY2wQ==" spinCount="100000" sheet="1" objects="1" scenarios="1" deleteColumns="0"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10</vt:i4>
      </vt:variant>
    </vt:vector>
  </HeadingPairs>
  <TitlesOfParts>
    <vt:vector size="23" baseType="lpstr">
      <vt:lpstr>Toelichting</vt:lpstr>
      <vt:lpstr>Begrotingsoverzicht Beoordeling</vt:lpstr>
      <vt:lpstr>1. Aanvraag gegevens</vt:lpstr>
      <vt:lpstr>2. Projectdeelnemers</vt:lpstr>
      <vt:lpstr>3. Deelprestaties</vt:lpstr>
      <vt:lpstr>4. Uurtarief loonkosten</vt:lpstr>
      <vt:lpstr>5. Kosten uitvoering project</vt:lpstr>
      <vt:lpstr>6. Begrotingsoverzicht</vt:lpstr>
      <vt:lpstr>Lijsten</vt:lpstr>
      <vt:lpstr>Subsidie en activiteiten</vt:lpstr>
      <vt:lpstr>Kostentypen</vt:lpstr>
      <vt:lpstr>Vast tarief</vt:lpstr>
      <vt:lpstr>Berekeningsmethode</vt:lpstr>
      <vt:lpstr>'3. Deelprestaties'!Afdrukbereik</vt:lpstr>
      <vt:lpstr>'4. Uurtarief loonkosten'!Afdrukbereik</vt:lpstr>
      <vt:lpstr>'5. Kosten uitvoering project'!Afdrukbereik</vt:lpstr>
      <vt:lpstr>'3. Deelprestaties'!Afdruktitels</vt:lpstr>
      <vt:lpstr>'4. Uurtarief loonkosten'!Afdruktitels</vt:lpstr>
      <vt:lpstr>'5. Kosten uitvoering project'!Afdruktitels</vt:lpstr>
      <vt:lpstr>Deelnemers</vt:lpstr>
      <vt:lpstr>Kostentype</vt:lpstr>
      <vt:lpstr>Prestaties</vt:lpstr>
      <vt:lpstr>Tb_Kostentype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Format-begroting-LEADER</dc:title>
  <dc:creator>Rijksdienst voor Ondernemend Nederland</dc:creator>
  <cp:lastModifiedBy>Rijksdienst voor Ondernemend Nederland</cp:lastModifiedBy>
  <cp:lastPrinted>2024-03-27T08:06:59Z</cp:lastPrinted>
  <dcterms:created xsi:type="dcterms:W3CDTF">2015-06-05T18:19:34Z</dcterms:created>
  <dcterms:modified xsi:type="dcterms:W3CDTF">2024-03-27T08:07:03Z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